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TACIE_VÝZVY\2020\kanalizácia - Horná časť obce\"/>
    </mc:Choice>
  </mc:AlternateContent>
  <xr:revisionPtr revIDLastSave="0" documentId="13_ncr:1_{0144C743-8637-4023-9922-10442F1F61C4}" xr6:coauthVersionLast="45" xr6:coauthVersionMax="45" xr10:uidLastSave="{00000000-0000-0000-0000-000000000000}"/>
  <bookViews>
    <workbookView xWindow="-120" yWindow="-120" windowWidth="29040" windowHeight="15840" tabRatio="959" xr2:uid="{00000000-000D-0000-FFFF-FFFF00000000}"/>
  </bookViews>
  <sheets>
    <sheet name="Rekapitulácia" sheetId="1" r:id="rId1"/>
    <sheet name="Krycí list rozpočtu" sheetId="23" r:id="rId2"/>
    <sheet name="Stoka ´´Q´´" sheetId="19" r:id="rId3"/>
    <sheet name="Stoka ´´Q1´´" sheetId="3" r:id="rId4"/>
    <sheet name="Stoka ´´Q2´´" sheetId="4" r:id="rId5"/>
    <sheet name="Stoka ´´Q3´´" sheetId="5" r:id="rId6"/>
    <sheet name="Stoka ´´U´´" sheetId="6" r:id="rId7"/>
    <sheet name="Stoka ´´U1´´" sheetId="7" r:id="rId8"/>
    <sheet name="Stoka ´´U2´´" sheetId="8" r:id="rId9"/>
    <sheet name="Stoka ´´U3´´" sheetId="9" r:id="rId10"/>
    <sheet name="Stoka ´´V´´" sheetId="10" r:id="rId11"/>
    <sheet name="Stoka ´´V1´´" sheetId="11" r:id="rId12"/>
    <sheet name="Stoka ´´Z´´" sheetId="12" r:id="rId13"/>
    <sheet name="Stoka ´´Z1´´" sheetId="13" r:id="rId14"/>
    <sheet name="Stoka ´´Z2´´" sheetId="14" r:id="rId15"/>
    <sheet name="Stoka ´´X´´" sheetId="15" r:id="rId16"/>
    <sheet name="Stoka ´´X1´´" sheetId="16" r:id="rId17"/>
    <sheet name="Stoka ´´X2´´" sheetId="17" r:id="rId18"/>
    <sheet name="Kanalizačné odbočenia" sheetId="18" r:id="rId19"/>
    <sheet name="Premostenie - MGZS" sheetId="20" r:id="rId20"/>
    <sheet name="Dočasné dopravné značenie -MGZS" sheetId="21" r:id="rId21"/>
    <sheet name="027 OBJEKTY NA MLYNSKOM NAHONE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END1">#REF!</definedName>
    <definedName name="__END2">#REF!</definedName>
    <definedName name="_END1">#REF!</definedName>
    <definedName name="_END2">#REF!</definedName>
    <definedName name="_xlnm._FilterDatabase" hidden="1">#REF!</definedName>
    <definedName name="_R" hidden="1">#REF!</definedName>
    <definedName name="a1xd103">#REF!</definedName>
    <definedName name="afterdetail_rkap">#REF!</definedName>
    <definedName name="afterdetail_rozpocty">#REF!</definedName>
    <definedName name="before_rkap">#REF!</definedName>
    <definedName name="before_rozpocty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celkembezdph">#REF!</definedName>
    <definedName name="celkemsdph">#REF!</definedName>
    <definedName name="celkemsdph.Poznamka2">#REF!</definedName>
    <definedName name="celklemsdph">#REF!</definedName>
    <definedName name="_xlnm.Database">#REF!</definedName>
    <definedName name="DEM">#REF!</definedName>
    <definedName name="Dovoz">1.07</definedName>
    <definedName name="DU_TOP_ROZP__Seznam">#REF!</definedName>
    <definedName name="dw">#REF!</definedName>
    <definedName name="end_rozpocty">#REF!</definedName>
    <definedName name="EURO">38</definedName>
    <definedName name="ewew">#REF!</definedName>
    <definedName name="Excel_BuiltIn_Print_Area_10">#REF!</definedName>
    <definedName name="Excel_BuiltIn_Print_Area_2">#REF!</definedName>
    <definedName name="Excel_BuiltIn_Print_Area_7">#REF!</definedName>
    <definedName name="Excel_BuiltIn_Print_Area_8">#REF!</definedName>
    <definedName name="Excel_BuiltIn_Print_Titles_1">#REF!</definedName>
    <definedName name="fakt1R">#REF!</definedName>
    <definedName name="fdfd">#REF!</definedName>
    <definedName name="firmy_rozpocty.0">#REF!</definedName>
    <definedName name="firmy_rozpocty.1">#REF!</definedName>
    <definedName name="firmy_rozpocty_pozn.Poznamka2">#REF!</definedName>
    <definedName name="Hodnota1">[1]List3!$A$2</definedName>
    <definedName name="Hodnota2">[1]List3!$B$2</definedName>
    <definedName name="Hodnota3">[1]List3!$C$2</definedName>
    <definedName name="koef">[2]KAbína!#REF!</definedName>
    <definedName name="koef_EPS">#REF!</definedName>
    <definedName name="koef_kab">#REF!</definedName>
    <definedName name="koef_mat">#REF!</definedName>
    <definedName name="koef_metre">#REF!</definedName>
    <definedName name="koef_nakup_praca">#REF!</definedName>
    <definedName name="koef_PRACA">#REF!</definedName>
    <definedName name="koef_THAS">#REF!</definedName>
    <definedName name="koef1">1.111111</definedName>
    <definedName name="koef2">1.111111</definedName>
    <definedName name="koef5">1.1111111</definedName>
    <definedName name="koef6">1</definedName>
    <definedName name="koeficient">#REF!</definedName>
    <definedName name="KOTOLNA_TOS_Seznam">#REF!</definedName>
    <definedName name="kurz">#REF!</definedName>
    <definedName name="kurz_2">#REF!</definedName>
    <definedName name="kurz_CZK">#REF!</definedName>
    <definedName name="kurz_EUR">#REF!</definedName>
    <definedName name="kurz_GBP">#REF!</definedName>
    <definedName name="KurzCZK">1.28</definedName>
    <definedName name="KurzEUR">33</definedName>
    <definedName name="KurzKč">1.28</definedName>
    <definedName name="mat">#REF!</definedName>
    <definedName name="materiál_CN_PI">#REF!</definedName>
    <definedName name="materiál_KE_KE">#REF!</definedName>
    <definedName name="materiál_NIT_BA">#REF!</definedName>
    <definedName name="materiál_PE_PO">#REF!</definedName>
    <definedName name="materiál_PPD_PO">#REF!</definedName>
    <definedName name="materiál_PW_PO">#REF!</definedName>
    <definedName name="nakup_mont_spolu">#REF!</definedName>
    <definedName name="Názov_akcie">#REF!</definedName>
    <definedName name="_xlnm.Print_Titles" localSheetId="21">'027 OBJEKTY NA MLYNSKOM NAHONE'!$A:$I,'027 OBJEKTY NA MLYNSKOM NAHONE'!$1:$13</definedName>
    <definedName name="_xlnm.Print_Titles">#REF!</definedName>
    <definedName name="NH">#REF!</definedName>
    <definedName name="_xlnm.Print_Area" localSheetId="21">'027 OBJEKTY NA MLYNSKOM NAHONE'!$A$1:$I$249</definedName>
    <definedName name="_xlnm.Print_Area">#REF!</definedName>
    <definedName name="perc">[3]PSN!#REF!</definedName>
    <definedName name="percmat">#REF!</definedName>
    <definedName name="prac">#REF!</definedName>
    <definedName name="práca_CN_PI">#REF!</definedName>
    <definedName name="práca_KE_KE">#REF!</definedName>
    <definedName name="práca_NIT_BA">#REF!</definedName>
    <definedName name="práca_PE_PO">#REF!</definedName>
    <definedName name="práca_PPD_PO">#REF!</definedName>
    <definedName name="práca_PW_PO">#REF!</definedName>
    <definedName name="Rabat_Aritech">0.66</definedName>
    <definedName name="Rabat_HDS">0.75</definedName>
    <definedName name="Rabat_Ltes">0.85</definedName>
    <definedName name="Rabat0">1</definedName>
    <definedName name="Rabat05">1/(1-0.01)</definedName>
    <definedName name="Rabat10">1/(1-0.1)</definedName>
    <definedName name="Rabat15">1/(1-0.15)</definedName>
    <definedName name="Rabat20">1/(1-0.2)</definedName>
    <definedName name="Rabat22">1/(1-0.22)</definedName>
    <definedName name="Rabat25">1/(1-0.25)</definedName>
    <definedName name="Rabat30">1/(1-0.3)</definedName>
    <definedName name="Rabat35">1/(1-0.35)</definedName>
    <definedName name="Rabat40">1/(1-0.4)</definedName>
    <definedName name="RabatBelden">0.85</definedName>
    <definedName name="RabatIES">0.9</definedName>
    <definedName name="RabatIESDietzel">0.72</definedName>
    <definedName name="RabatKrugel">0.93</definedName>
    <definedName name="RabatRittalSpecial">0.9</definedName>
    <definedName name="Součet">[1]List3!$D$2</definedName>
    <definedName name="SSSS">[4]EPS!#REF!</definedName>
    <definedName name="sum_memrekapdph">#REF!</definedName>
    <definedName name="sum_prekap">#REF!</definedName>
    <definedName name="telocvičňa">[5]List4!#REF!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opstdpage">[4]EPS!#REF!</definedName>
    <definedName name="x">#REF!</definedName>
    <definedName name="xxx">'[6]SO 110 - DVT'!#REF!</definedName>
    <definedName name="_xlnm.Recorder">#REF!</definedName>
    <definedName name="zisk">[7]EZS!$H$2</definedName>
    <definedName name="Zľava">'[6]SO 110 - DVT'!#REF!</definedName>
    <definedName name="Zľava10">0.9</definedName>
    <definedName name="zvýšenie">#REF!</definedName>
    <definedName name="zvýšenie.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5" i="22" l="1"/>
  <c r="R48" i="23" l="1"/>
  <c r="O48" i="23"/>
  <c r="R47" i="23"/>
  <c r="K45" i="23" l="1"/>
  <c r="R44" i="23"/>
  <c r="J44" i="23"/>
  <c r="P42" i="23"/>
  <c r="P41" i="23"/>
  <c r="P40" i="23"/>
  <c r="P39" i="23"/>
  <c r="E44" i="23"/>
  <c r="P38" i="23"/>
  <c r="R35" i="23"/>
  <c r="J35" i="23"/>
  <c r="E35" i="23"/>
  <c r="S47" i="23" l="1"/>
  <c r="S49" i="23"/>
  <c r="C2" i="22"/>
  <c r="I246" i="22" l="1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45" i="22"/>
  <c r="I243" i="22"/>
  <c r="I242" i="22"/>
  <c r="I241" i="22"/>
  <c r="I240" i="22"/>
  <c r="I239" i="22"/>
  <c r="I237" i="22"/>
  <c r="I236" i="22"/>
  <c r="I235" i="22"/>
  <c r="I234" i="22"/>
  <c r="I233" i="22"/>
  <c r="I232" i="22"/>
  <c r="I231" i="22"/>
  <c r="I230" i="22"/>
  <c r="I229" i="22"/>
  <c r="I228" i="22"/>
  <c r="I227" i="22"/>
  <c r="I225" i="22"/>
  <c r="I224" i="22"/>
  <c r="I223" i="22"/>
  <c r="I222" i="22"/>
  <c r="I221" i="22"/>
  <c r="I220" i="22"/>
  <c r="I219" i="22"/>
  <c r="I218" i="22"/>
  <c r="I217" i="22"/>
  <c r="I216" i="22"/>
  <c r="I215" i="22"/>
  <c r="I214" i="22"/>
  <c r="I213" i="22"/>
  <c r="I212" i="22"/>
  <c r="I211" i="22"/>
  <c r="I210" i="22"/>
  <c r="I209" i="22"/>
  <c r="I208" i="22"/>
  <c r="I207" i="22"/>
  <c r="I172" i="22"/>
  <c r="I171" i="22"/>
  <c r="I170" i="22"/>
  <c r="I169" i="22"/>
  <c r="I168" i="22"/>
  <c r="I167" i="22"/>
  <c r="I166" i="22"/>
  <c r="I165" i="22"/>
  <c r="I164" i="22"/>
  <c r="I163" i="22"/>
  <c r="I162" i="22"/>
  <c r="I161" i="22"/>
  <c r="I160" i="22"/>
  <c r="I159" i="22"/>
  <c r="I158" i="22"/>
  <c r="I157" i="22"/>
  <c r="I156" i="22"/>
  <c r="I155" i="22"/>
  <c r="I154" i="22"/>
  <c r="I153" i="22"/>
  <c r="I152" i="22"/>
  <c r="I151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7" i="22" s="1"/>
  <c r="A228" i="22" s="1"/>
  <c r="A229" i="22" s="1"/>
  <c r="A230" i="22" s="1"/>
  <c r="A231" i="22" s="1"/>
  <c r="A232" i="22" s="1"/>
  <c r="I15" i="22"/>
  <c r="S48" i="23" l="1"/>
  <c r="R50" i="23"/>
  <c r="I244" i="22"/>
  <c r="I238" i="22"/>
  <c r="I14" i="22"/>
  <c r="I88" i="22"/>
  <c r="I226" i="22"/>
  <c r="I173" i="22"/>
  <c r="I43" i="22"/>
  <c r="I132" i="22"/>
  <c r="I206" i="22"/>
  <c r="A239" i="22"/>
  <c r="A240" i="22" s="1"/>
  <c r="A241" i="22" s="1"/>
  <c r="A242" i="22" s="1"/>
  <c r="A243" i="22" s="1"/>
  <c r="A246" i="22" s="1"/>
  <c r="A233" i="22"/>
  <c r="A234" i="22" s="1"/>
  <c r="A235" i="22" s="1"/>
  <c r="A236" i="22" s="1"/>
  <c r="A237" i="22" s="1"/>
  <c r="I20" i="21"/>
  <c r="I19" i="21"/>
  <c r="I18" i="21"/>
  <c r="I17" i="21"/>
  <c r="I16" i="21"/>
  <c r="I248" i="22" l="1"/>
  <c r="I15" i="21"/>
  <c r="I21" i="21" s="1"/>
  <c r="C22" i="1" s="1"/>
  <c r="C8" i="21"/>
  <c r="C5" i="21"/>
  <c r="C4" i="21"/>
  <c r="C2" i="21"/>
  <c r="I16" i="20"/>
  <c r="C21" i="1" s="1"/>
  <c r="C8" i="20"/>
  <c r="C5" i="20"/>
  <c r="C4" i="20"/>
  <c r="C2" i="20"/>
  <c r="C23" i="1" l="1"/>
  <c r="M119" i="19"/>
  <c r="K119" i="19"/>
  <c r="I119" i="19"/>
  <c r="M118" i="19"/>
  <c r="K118" i="19"/>
  <c r="I118" i="19"/>
  <c r="M115" i="19"/>
  <c r="K115" i="19"/>
  <c r="I115" i="19"/>
  <c r="M114" i="19"/>
  <c r="K114" i="19"/>
  <c r="I114" i="19"/>
  <c r="M113" i="19"/>
  <c r="K113" i="19"/>
  <c r="I113" i="19"/>
  <c r="M112" i="19"/>
  <c r="K112" i="19"/>
  <c r="I112" i="19"/>
  <c r="M111" i="19"/>
  <c r="K111" i="19"/>
  <c r="I111" i="19"/>
  <c r="M110" i="19"/>
  <c r="K110" i="19"/>
  <c r="I110" i="19"/>
  <c r="M109" i="19"/>
  <c r="K109" i="19"/>
  <c r="I109" i="19"/>
  <c r="M108" i="19"/>
  <c r="K108" i="19"/>
  <c r="I108" i="19"/>
  <c r="M105" i="19"/>
  <c r="M103" i="19" s="1"/>
  <c r="K105" i="19"/>
  <c r="I105" i="19"/>
  <c r="M104" i="19"/>
  <c r="K104" i="19"/>
  <c r="K103" i="19" s="1"/>
  <c r="I104" i="19"/>
  <c r="M102" i="19"/>
  <c r="K102" i="19"/>
  <c r="I102" i="19"/>
  <c r="M101" i="19"/>
  <c r="K101" i="19"/>
  <c r="I101" i="19"/>
  <c r="M100" i="19"/>
  <c r="K100" i="19"/>
  <c r="I100" i="19"/>
  <c r="M99" i="19"/>
  <c r="K99" i="19"/>
  <c r="I99" i="19"/>
  <c r="M98" i="19"/>
  <c r="K98" i="19"/>
  <c r="I98" i="19"/>
  <c r="M97" i="19"/>
  <c r="K97" i="19"/>
  <c r="I97" i="19"/>
  <c r="M96" i="19"/>
  <c r="K96" i="19"/>
  <c r="I96" i="19"/>
  <c r="M94" i="19"/>
  <c r="K94" i="19"/>
  <c r="I94" i="19"/>
  <c r="M93" i="19"/>
  <c r="K93" i="19"/>
  <c r="I93" i="19"/>
  <c r="M92" i="19"/>
  <c r="K92" i="19"/>
  <c r="I92" i="19"/>
  <c r="M91" i="19"/>
  <c r="K91" i="19"/>
  <c r="I91" i="19"/>
  <c r="M90" i="19"/>
  <c r="K90" i="19"/>
  <c r="I90" i="19"/>
  <c r="M89" i="19"/>
  <c r="K89" i="19"/>
  <c r="I89" i="19"/>
  <c r="M88" i="19"/>
  <c r="K88" i="19"/>
  <c r="I88" i="19"/>
  <c r="M87" i="19"/>
  <c r="K87" i="19"/>
  <c r="I87" i="19"/>
  <c r="M86" i="19"/>
  <c r="K86" i="19"/>
  <c r="I86" i="19"/>
  <c r="M85" i="19"/>
  <c r="K85" i="19"/>
  <c r="I85" i="19"/>
  <c r="M84" i="19"/>
  <c r="K84" i="19"/>
  <c r="I84" i="19"/>
  <c r="M83" i="19"/>
  <c r="K83" i="19"/>
  <c r="I83" i="19"/>
  <c r="M82" i="19"/>
  <c r="K82" i="19"/>
  <c r="I82" i="19"/>
  <c r="M81" i="19"/>
  <c r="K81" i="19"/>
  <c r="I81" i="19"/>
  <c r="M80" i="19"/>
  <c r="K80" i="19"/>
  <c r="I80" i="19"/>
  <c r="M79" i="19"/>
  <c r="K79" i="19"/>
  <c r="I79" i="19"/>
  <c r="M78" i="19"/>
  <c r="K78" i="19"/>
  <c r="I78" i="19"/>
  <c r="M77" i="19"/>
  <c r="K77" i="19"/>
  <c r="I77" i="19"/>
  <c r="M76" i="19"/>
  <c r="K76" i="19"/>
  <c r="I76" i="19"/>
  <c r="M75" i="19"/>
  <c r="K75" i="19"/>
  <c r="I75" i="19"/>
  <c r="M73" i="19"/>
  <c r="K73" i="19"/>
  <c r="I73" i="19"/>
  <c r="M72" i="19"/>
  <c r="K72" i="19"/>
  <c r="I72" i="19"/>
  <c r="M71" i="19"/>
  <c r="K71" i="19"/>
  <c r="I71" i="19"/>
  <c r="M70" i="19"/>
  <c r="K70" i="19"/>
  <c r="I70" i="19"/>
  <c r="M69" i="19"/>
  <c r="K69" i="19"/>
  <c r="I69" i="19"/>
  <c r="M68" i="19"/>
  <c r="K68" i="19"/>
  <c r="I68" i="19"/>
  <c r="M66" i="19"/>
  <c r="K66" i="19"/>
  <c r="I66" i="19"/>
  <c r="M65" i="19"/>
  <c r="K65" i="19"/>
  <c r="I65" i="19"/>
  <c r="M64" i="19"/>
  <c r="K64" i="19"/>
  <c r="I64" i="19"/>
  <c r="M62" i="19"/>
  <c r="K62" i="19"/>
  <c r="I62" i="19"/>
  <c r="M61" i="19"/>
  <c r="K61" i="19"/>
  <c r="I61" i="19"/>
  <c r="M60" i="19"/>
  <c r="K60" i="19"/>
  <c r="I60" i="19"/>
  <c r="M58" i="19"/>
  <c r="K58" i="19"/>
  <c r="I58" i="19"/>
  <c r="M57" i="19"/>
  <c r="K57" i="19"/>
  <c r="I57" i="19"/>
  <c r="M56" i="19"/>
  <c r="K56" i="19"/>
  <c r="I56" i="19"/>
  <c r="M55" i="19"/>
  <c r="K55" i="19"/>
  <c r="I55" i="19"/>
  <c r="M54" i="19"/>
  <c r="K54" i="19"/>
  <c r="I54" i="19"/>
  <c r="M52" i="19"/>
  <c r="K52" i="19"/>
  <c r="I52" i="19"/>
  <c r="M51" i="19"/>
  <c r="K51" i="19"/>
  <c r="I51" i="19"/>
  <c r="M50" i="19"/>
  <c r="K50" i="19"/>
  <c r="I50" i="19"/>
  <c r="M49" i="19"/>
  <c r="K49" i="19"/>
  <c r="I49" i="19"/>
  <c r="M48" i="19"/>
  <c r="K48" i="19"/>
  <c r="I48" i="19"/>
  <c r="M47" i="19"/>
  <c r="K47" i="19"/>
  <c r="I47" i="19"/>
  <c r="M46" i="19"/>
  <c r="K46" i="19"/>
  <c r="I46" i="19"/>
  <c r="M45" i="19"/>
  <c r="K45" i="19"/>
  <c r="I45" i="19"/>
  <c r="M44" i="19"/>
  <c r="K44" i="19"/>
  <c r="I44" i="19"/>
  <c r="M43" i="19"/>
  <c r="K43" i="19"/>
  <c r="I43" i="19"/>
  <c r="M42" i="19"/>
  <c r="K42" i="19"/>
  <c r="I42" i="19"/>
  <c r="M41" i="19"/>
  <c r="K41" i="19"/>
  <c r="I41" i="19"/>
  <c r="M40" i="19"/>
  <c r="K40" i="19"/>
  <c r="I40" i="19"/>
  <c r="M39" i="19"/>
  <c r="K39" i="19"/>
  <c r="I39" i="19"/>
  <c r="M38" i="19"/>
  <c r="K38" i="19"/>
  <c r="I38" i="19"/>
  <c r="M37" i="19"/>
  <c r="K37" i="19"/>
  <c r="I37" i="19"/>
  <c r="M36" i="19"/>
  <c r="K36" i="19"/>
  <c r="I36" i="19"/>
  <c r="M35" i="19"/>
  <c r="K35" i="19"/>
  <c r="I35" i="19"/>
  <c r="M34" i="19"/>
  <c r="K34" i="19"/>
  <c r="I34" i="19"/>
  <c r="M33" i="19"/>
  <c r="K33" i="19"/>
  <c r="I33" i="19"/>
  <c r="M32" i="19"/>
  <c r="K32" i="19"/>
  <c r="I32" i="19"/>
  <c r="M31" i="19"/>
  <c r="K31" i="19"/>
  <c r="I31" i="19"/>
  <c r="M30" i="19"/>
  <c r="K30" i="19"/>
  <c r="I30" i="19"/>
  <c r="M29" i="19"/>
  <c r="K29" i="19"/>
  <c r="I29" i="19"/>
  <c r="M28" i="19"/>
  <c r="K28" i="19"/>
  <c r="I28" i="19"/>
  <c r="M27" i="19"/>
  <c r="K27" i="19"/>
  <c r="I27" i="19"/>
  <c r="M26" i="19"/>
  <c r="K26" i="19"/>
  <c r="I26" i="19"/>
  <c r="M25" i="19"/>
  <c r="K25" i="19"/>
  <c r="I25" i="19"/>
  <c r="M24" i="19"/>
  <c r="K24" i="19"/>
  <c r="I24" i="19"/>
  <c r="M23" i="19"/>
  <c r="K23" i="19"/>
  <c r="I23" i="19"/>
  <c r="M22" i="19"/>
  <c r="K22" i="19"/>
  <c r="I22" i="19"/>
  <c r="M21" i="19"/>
  <c r="K21" i="19"/>
  <c r="I21" i="19"/>
  <c r="M20" i="19"/>
  <c r="K20" i="19"/>
  <c r="I20" i="19"/>
  <c r="M19" i="19"/>
  <c r="K19" i="19"/>
  <c r="I19" i="19"/>
  <c r="M18" i="19"/>
  <c r="K18" i="19"/>
  <c r="I18" i="19"/>
  <c r="M17" i="19"/>
  <c r="K17" i="19"/>
  <c r="I17" i="19"/>
  <c r="M16" i="19"/>
  <c r="K16" i="19"/>
  <c r="I16" i="19"/>
  <c r="C8" i="19"/>
  <c r="C5" i="19"/>
  <c r="C4" i="19"/>
  <c r="C3" i="19"/>
  <c r="C2" i="19"/>
  <c r="M93" i="18"/>
  <c r="K93" i="18"/>
  <c r="I93" i="18"/>
  <c r="M92" i="18"/>
  <c r="K92" i="18"/>
  <c r="I92" i="18"/>
  <c r="M90" i="18"/>
  <c r="M89" i="18" s="1"/>
  <c r="K90" i="18"/>
  <c r="K89" i="18" s="1"/>
  <c r="I90" i="18"/>
  <c r="I89" i="18" s="1"/>
  <c r="M87" i="18"/>
  <c r="K87" i="18"/>
  <c r="I87" i="18"/>
  <c r="M86" i="18"/>
  <c r="K86" i="18"/>
  <c r="I86" i="18"/>
  <c r="M84" i="18"/>
  <c r="K84" i="18"/>
  <c r="I84" i="18"/>
  <c r="M83" i="18"/>
  <c r="K83" i="18"/>
  <c r="I83" i="18"/>
  <c r="M82" i="18"/>
  <c r="K82" i="18"/>
  <c r="I82" i="18"/>
  <c r="M81" i="18"/>
  <c r="K81" i="18"/>
  <c r="I81" i="18"/>
  <c r="M80" i="18"/>
  <c r="K80" i="18"/>
  <c r="I80" i="18"/>
  <c r="M79" i="18"/>
  <c r="K79" i="18"/>
  <c r="I79" i="18"/>
  <c r="M77" i="18"/>
  <c r="K77" i="18"/>
  <c r="I77" i="18"/>
  <c r="M76" i="18"/>
  <c r="K76" i="18"/>
  <c r="I76" i="18"/>
  <c r="M75" i="18"/>
  <c r="K75" i="18"/>
  <c r="I75" i="18"/>
  <c r="M74" i="18"/>
  <c r="K74" i="18"/>
  <c r="I74" i="18"/>
  <c r="M73" i="18"/>
  <c r="K73" i="18"/>
  <c r="I73" i="18"/>
  <c r="M72" i="18"/>
  <c r="K72" i="18"/>
  <c r="I72" i="18"/>
  <c r="M71" i="18"/>
  <c r="K71" i="18"/>
  <c r="I71" i="18"/>
  <c r="M70" i="18"/>
  <c r="K70" i="18"/>
  <c r="I70" i="18"/>
  <c r="M69" i="18"/>
  <c r="K69" i="18"/>
  <c r="I69" i="18"/>
  <c r="M68" i="18"/>
  <c r="K68" i="18"/>
  <c r="I68" i="18"/>
  <c r="M67" i="18"/>
  <c r="K67" i="18"/>
  <c r="I67" i="18"/>
  <c r="M66" i="18"/>
  <c r="K66" i="18"/>
  <c r="I66" i="18"/>
  <c r="M65" i="18"/>
  <c r="K65" i="18"/>
  <c r="I65" i="18"/>
  <c r="M64" i="18"/>
  <c r="K64" i="18"/>
  <c r="I64" i="18"/>
  <c r="M63" i="18"/>
  <c r="K63" i="18"/>
  <c r="I63" i="18"/>
  <c r="M61" i="18"/>
  <c r="K61" i="18"/>
  <c r="I61" i="18"/>
  <c r="M60" i="18"/>
  <c r="K60" i="18"/>
  <c r="I60" i="18"/>
  <c r="M59" i="18"/>
  <c r="K59" i="18"/>
  <c r="I59" i="18"/>
  <c r="M58" i="18"/>
  <c r="K58" i="18"/>
  <c r="I58" i="18"/>
  <c r="M57" i="18"/>
  <c r="K57" i="18"/>
  <c r="I57" i="18"/>
  <c r="M56" i="18"/>
  <c r="K56" i="18"/>
  <c r="I56" i="18"/>
  <c r="M55" i="18"/>
  <c r="K55" i="18"/>
  <c r="I55" i="18"/>
  <c r="M53" i="18"/>
  <c r="K53" i="18"/>
  <c r="I53" i="18"/>
  <c r="M52" i="18"/>
  <c r="K52" i="18"/>
  <c r="I52" i="18"/>
  <c r="M51" i="18"/>
  <c r="K51" i="18"/>
  <c r="I51" i="18"/>
  <c r="M49" i="18"/>
  <c r="M48" i="18" s="1"/>
  <c r="K49" i="18"/>
  <c r="K48" i="18" s="1"/>
  <c r="I49" i="18"/>
  <c r="I48" i="18" s="1"/>
  <c r="M47" i="18"/>
  <c r="M46" i="18" s="1"/>
  <c r="K47" i="18"/>
  <c r="K46" i="18" s="1"/>
  <c r="I47" i="18"/>
  <c r="I46" i="18" s="1"/>
  <c r="M45" i="18"/>
  <c r="K45" i="18"/>
  <c r="I45" i="18"/>
  <c r="M44" i="18"/>
  <c r="K44" i="18"/>
  <c r="I44" i="18"/>
  <c r="M43" i="18"/>
  <c r="K43" i="18"/>
  <c r="I43" i="18"/>
  <c r="M42" i="18"/>
  <c r="K42" i="18"/>
  <c r="I42" i="18"/>
  <c r="M41" i="18"/>
  <c r="K41" i="18"/>
  <c r="I41" i="18"/>
  <c r="M40" i="18"/>
  <c r="K40" i="18"/>
  <c r="I40" i="18"/>
  <c r="M39" i="18"/>
  <c r="K39" i="18"/>
  <c r="I39" i="18"/>
  <c r="M38" i="18"/>
  <c r="K38" i="18"/>
  <c r="I38" i="18"/>
  <c r="M37" i="18"/>
  <c r="K37" i="18"/>
  <c r="I37" i="18"/>
  <c r="M36" i="18"/>
  <c r="K36" i="18"/>
  <c r="I36" i="18"/>
  <c r="M35" i="18"/>
  <c r="K35" i="18"/>
  <c r="I35" i="18"/>
  <c r="M34" i="18"/>
  <c r="K34" i="18"/>
  <c r="I34" i="18"/>
  <c r="M33" i="18"/>
  <c r="K33" i="18"/>
  <c r="I33" i="18"/>
  <c r="M32" i="18"/>
  <c r="K32" i="18"/>
  <c r="I32" i="18"/>
  <c r="M31" i="18"/>
  <c r="K31" i="18"/>
  <c r="I31" i="18"/>
  <c r="M30" i="18"/>
  <c r="K30" i="18"/>
  <c r="I30" i="18"/>
  <c r="M29" i="18"/>
  <c r="K29" i="18"/>
  <c r="I29" i="18"/>
  <c r="M28" i="18"/>
  <c r="K28" i="18"/>
  <c r="I28" i="18"/>
  <c r="M27" i="18"/>
  <c r="K27" i="18"/>
  <c r="I27" i="18"/>
  <c r="M26" i="18"/>
  <c r="K26" i="18"/>
  <c r="I26" i="18"/>
  <c r="M25" i="18"/>
  <c r="K25" i="18"/>
  <c r="I25" i="18"/>
  <c r="M24" i="18"/>
  <c r="K24" i="18"/>
  <c r="I24" i="18"/>
  <c r="M23" i="18"/>
  <c r="K23" i="18"/>
  <c r="I23" i="18"/>
  <c r="M22" i="18"/>
  <c r="K22" i="18"/>
  <c r="I22" i="18"/>
  <c r="M21" i="18"/>
  <c r="K21" i="18"/>
  <c r="I21" i="18"/>
  <c r="M20" i="18"/>
  <c r="K20" i="18"/>
  <c r="I20" i="18"/>
  <c r="M19" i="18"/>
  <c r="K19" i="18"/>
  <c r="I19" i="18"/>
  <c r="M18" i="18"/>
  <c r="K18" i="18"/>
  <c r="I18" i="18"/>
  <c r="M17" i="18"/>
  <c r="K17" i="18"/>
  <c r="I17" i="18"/>
  <c r="M16" i="18"/>
  <c r="K16" i="18"/>
  <c r="I16" i="18"/>
  <c r="C8" i="18"/>
  <c r="C5" i="18"/>
  <c r="C4" i="18"/>
  <c r="C3" i="18"/>
  <c r="C2" i="18"/>
  <c r="M71" i="17"/>
  <c r="K71" i="17"/>
  <c r="I71" i="17"/>
  <c r="M70" i="17"/>
  <c r="K70" i="17"/>
  <c r="I70" i="17"/>
  <c r="M68" i="17"/>
  <c r="K68" i="17"/>
  <c r="I68" i="17"/>
  <c r="M67" i="17"/>
  <c r="K67" i="17"/>
  <c r="I67" i="17"/>
  <c r="M66" i="17"/>
  <c r="K66" i="17"/>
  <c r="I66" i="17"/>
  <c r="M65" i="17"/>
  <c r="K65" i="17"/>
  <c r="I65" i="17"/>
  <c r="M64" i="17"/>
  <c r="K64" i="17"/>
  <c r="I64" i="17"/>
  <c r="M62" i="17"/>
  <c r="K62" i="17"/>
  <c r="I62" i="17"/>
  <c r="M61" i="17"/>
  <c r="K61" i="17"/>
  <c r="I61" i="17"/>
  <c r="M60" i="17"/>
  <c r="K60" i="17"/>
  <c r="I60" i="17"/>
  <c r="M59" i="17"/>
  <c r="K59" i="17"/>
  <c r="I59" i="17"/>
  <c r="M58" i="17"/>
  <c r="K58" i="17"/>
  <c r="I58" i="17"/>
  <c r="M57" i="17"/>
  <c r="K57" i="17"/>
  <c r="I57" i="17"/>
  <c r="M56" i="17"/>
  <c r="K56" i="17"/>
  <c r="I56" i="17"/>
  <c r="M55" i="17"/>
  <c r="K55" i="17"/>
  <c r="I55" i="17"/>
  <c r="M54" i="17"/>
  <c r="K54" i="17"/>
  <c r="I54" i="17"/>
  <c r="M53" i="17"/>
  <c r="K53" i="17"/>
  <c r="I53" i="17"/>
  <c r="M51" i="17"/>
  <c r="K51" i="17"/>
  <c r="I51" i="17"/>
  <c r="M50" i="17"/>
  <c r="K50" i="17"/>
  <c r="I50" i="17"/>
  <c r="M49" i="17"/>
  <c r="K49" i="17"/>
  <c r="I49" i="17"/>
  <c r="M48" i="17"/>
  <c r="K48" i="17"/>
  <c r="I48" i="17"/>
  <c r="M47" i="17"/>
  <c r="K47" i="17"/>
  <c r="I47" i="17"/>
  <c r="M45" i="17"/>
  <c r="K45" i="17"/>
  <c r="I45" i="17"/>
  <c r="M44" i="17"/>
  <c r="K44" i="17"/>
  <c r="I44" i="17"/>
  <c r="M43" i="17"/>
  <c r="K43" i="17"/>
  <c r="I43" i="17"/>
  <c r="M41" i="17"/>
  <c r="M40" i="17" s="1"/>
  <c r="K41" i="17"/>
  <c r="I41" i="17"/>
  <c r="I40" i="17" s="1"/>
  <c r="K40" i="17"/>
  <c r="M39" i="17"/>
  <c r="M38" i="17" s="1"/>
  <c r="K39" i="17"/>
  <c r="K38" i="17" s="1"/>
  <c r="I39" i="17"/>
  <c r="I38" i="17" s="1"/>
  <c r="M37" i="17"/>
  <c r="K37" i="17"/>
  <c r="I37" i="17"/>
  <c r="M36" i="17"/>
  <c r="K36" i="17"/>
  <c r="I36" i="17"/>
  <c r="M35" i="17"/>
  <c r="K35" i="17"/>
  <c r="I35" i="17"/>
  <c r="M34" i="17"/>
  <c r="K34" i="17"/>
  <c r="I34" i="17"/>
  <c r="M33" i="17"/>
  <c r="K33" i="17"/>
  <c r="I33" i="17"/>
  <c r="M32" i="17"/>
  <c r="K32" i="17"/>
  <c r="I32" i="17"/>
  <c r="M31" i="17"/>
  <c r="K31" i="17"/>
  <c r="I31" i="17"/>
  <c r="M30" i="17"/>
  <c r="K30" i="17"/>
  <c r="I30" i="17"/>
  <c r="M29" i="17"/>
  <c r="K29" i="17"/>
  <c r="I29" i="17"/>
  <c r="M28" i="17"/>
  <c r="K28" i="17"/>
  <c r="I28" i="17"/>
  <c r="M27" i="17"/>
  <c r="K27" i="17"/>
  <c r="I27" i="17"/>
  <c r="M26" i="17"/>
  <c r="K26" i="17"/>
  <c r="I26" i="17"/>
  <c r="M25" i="17"/>
  <c r="K25" i="17"/>
  <c r="I25" i="17"/>
  <c r="M24" i="17"/>
  <c r="K24" i="17"/>
  <c r="I24" i="17"/>
  <c r="M23" i="17"/>
  <c r="K23" i="17"/>
  <c r="I23" i="17"/>
  <c r="M22" i="17"/>
  <c r="K22" i="17"/>
  <c r="I22" i="17"/>
  <c r="M21" i="17"/>
  <c r="K21" i="17"/>
  <c r="I21" i="17"/>
  <c r="M20" i="17"/>
  <c r="K20" i="17"/>
  <c r="I20" i="17"/>
  <c r="M19" i="17"/>
  <c r="K19" i="17"/>
  <c r="I19" i="17"/>
  <c r="M18" i="17"/>
  <c r="K18" i="17"/>
  <c r="I18" i="17"/>
  <c r="M17" i="17"/>
  <c r="K17" i="17"/>
  <c r="I17" i="17"/>
  <c r="M16" i="17"/>
  <c r="K16" i="17"/>
  <c r="I16" i="17"/>
  <c r="C8" i="17"/>
  <c r="C5" i="17"/>
  <c r="C4" i="17"/>
  <c r="C3" i="17"/>
  <c r="C2" i="17"/>
  <c r="M67" i="16"/>
  <c r="K67" i="16"/>
  <c r="I67" i="16"/>
  <c r="M66" i="16"/>
  <c r="K66" i="16"/>
  <c r="I66" i="16"/>
  <c r="I65" i="16" s="1"/>
  <c r="M64" i="16"/>
  <c r="K64" i="16"/>
  <c r="I64" i="16"/>
  <c r="M63" i="16"/>
  <c r="K63" i="16"/>
  <c r="I63" i="16"/>
  <c r="M62" i="16"/>
  <c r="K62" i="16"/>
  <c r="I62" i="16"/>
  <c r="M61" i="16"/>
  <c r="K61" i="16"/>
  <c r="I61" i="16"/>
  <c r="M60" i="16"/>
  <c r="K60" i="16"/>
  <c r="I60" i="16"/>
  <c r="M58" i="16"/>
  <c r="K58" i="16"/>
  <c r="I58" i="16"/>
  <c r="M57" i="16"/>
  <c r="K57" i="16"/>
  <c r="I57" i="16"/>
  <c r="M56" i="16"/>
  <c r="K56" i="16"/>
  <c r="I56" i="16"/>
  <c r="M55" i="16"/>
  <c r="K55" i="16"/>
  <c r="I55" i="16"/>
  <c r="M54" i="16"/>
  <c r="K54" i="16"/>
  <c r="I54" i="16"/>
  <c r="M53" i="16"/>
  <c r="K53" i="16"/>
  <c r="I53" i="16"/>
  <c r="M52" i="16"/>
  <c r="K52" i="16"/>
  <c r="I52" i="16"/>
  <c r="M51" i="16"/>
  <c r="K51" i="16"/>
  <c r="I51" i="16"/>
  <c r="M50" i="16"/>
  <c r="K50" i="16"/>
  <c r="I50" i="16"/>
  <c r="M49" i="16"/>
  <c r="K49" i="16"/>
  <c r="I49" i="16"/>
  <c r="M47" i="16"/>
  <c r="K47" i="16"/>
  <c r="I47" i="16"/>
  <c r="M46" i="16"/>
  <c r="K46" i="16"/>
  <c r="I46" i="16"/>
  <c r="M45" i="16"/>
  <c r="K45" i="16"/>
  <c r="I45" i="16"/>
  <c r="M44" i="16"/>
  <c r="K44" i="16"/>
  <c r="I44" i="16"/>
  <c r="M42" i="16"/>
  <c r="K42" i="16"/>
  <c r="I42" i="16"/>
  <c r="M41" i="16"/>
  <c r="K41" i="16"/>
  <c r="I41" i="16"/>
  <c r="M40" i="16"/>
  <c r="K40" i="16"/>
  <c r="I40" i="16"/>
  <c r="M38" i="16"/>
  <c r="M37" i="16" s="1"/>
  <c r="K38" i="16"/>
  <c r="K37" i="16" s="1"/>
  <c r="I38" i="16"/>
  <c r="I37" i="16" s="1"/>
  <c r="M36" i="16"/>
  <c r="K36" i="16"/>
  <c r="K35" i="16" s="1"/>
  <c r="I36" i="16"/>
  <c r="I35" i="16" s="1"/>
  <c r="M35" i="16"/>
  <c r="M34" i="16"/>
  <c r="K34" i="16"/>
  <c r="I34" i="16"/>
  <c r="M33" i="16"/>
  <c r="K33" i="16"/>
  <c r="I33" i="16"/>
  <c r="M32" i="16"/>
  <c r="K32" i="16"/>
  <c r="I32" i="16"/>
  <c r="M31" i="16"/>
  <c r="K31" i="16"/>
  <c r="I31" i="16"/>
  <c r="M30" i="16"/>
  <c r="K30" i="16"/>
  <c r="I30" i="16"/>
  <c r="M29" i="16"/>
  <c r="K29" i="16"/>
  <c r="I29" i="16"/>
  <c r="M28" i="16"/>
  <c r="K28" i="16"/>
  <c r="I28" i="16"/>
  <c r="M27" i="16"/>
  <c r="K27" i="16"/>
  <c r="I27" i="16"/>
  <c r="M26" i="16"/>
  <c r="K26" i="16"/>
  <c r="I26" i="16"/>
  <c r="M25" i="16"/>
  <c r="K25" i="16"/>
  <c r="I25" i="16"/>
  <c r="M24" i="16"/>
  <c r="K24" i="16"/>
  <c r="I24" i="16"/>
  <c r="M23" i="16"/>
  <c r="K23" i="16"/>
  <c r="I23" i="16"/>
  <c r="M22" i="16"/>
  <c r="K22" i="16"/>
  <c r="I22" i="16"/>
  <c r="M21" i="16"/>
  <c r="K21" i="16"/>
  <c r="I21" i="16"/>
  <c r="M20" i="16"/>
  <c r="K20" i="16"/>
  <c r="I20" i="16"/>
  <c r="M19" i="16"/>
  <c r="K19" i="16"/>
  <c r="I19" i="16"/>
  <c r="M18" i="16"/>
  <c r="K18" i="16"/>
  <c r="I18" i="16"/>
  <c r="M17" i="16"/>
  <c r="K17" i="16"/>
  <c r="I17" i="16"/>
  <c r="M16" i="16"/>
  <c r="K16" i="16"/>
  <c r="I16" i="16"/>
  <c r="C8" i="16"/>
  <c r="C5" i="16"/>
  <c r="C4" i="16"/>
  <c r="C3" i="16"/>
  <c r="C2" i="16"/>
  <c r="M89" i="15"/>
  <c r="K89" i="15"/>
  <c r="I89" i="15"/>
  <c r="M88" i="15"/>
  <c r="K88" i="15"/>
  <c r="K87" i="15" s="1"/>
  <c r="I88" i="15"/>
  <c r="M86" i="15"/>
  <c r="K86" i="15"/>
  <c r="I86" i="15"/>
  <c r="M85" i="15"/>
  <c r="K85" i="15"/>
  <c r="I85" i="15"/>
  <c r="M84" i="15"/>
  <c r="K84" i="15"/>
  <c r="I84" i="15"/>
  <c r="M83" i="15"/>
  <c r="K83" i="15"/>
  <c r="I83" i="15"/>
  <c r="M82" i="15"/>
  <c r="K82" i="15"/>
  <c r="I82" i="15"/>
  <c r="M80" i="15"/>
  <c r="K80" i="15"/>
  <c r="I80" i="15"/>
  <c r="M79" i="15"/>
  <c r="K79" i="15"/>
  <c r="I79" i="15"/>
  <c r="M78" i="15"/>
  <c r="K78" i="15"/>
  <c r="I78" i="15"/>
  <c r="M77" i="15"/>
  <c r="K77" i="15"/>
  <c r="I77" i="15"/>
  <c r="M76" i="15"/>
  <c r="K76" i="15"/>
  <c r="I76" i="15"/>
  <c r="M75" i="15"/>
  <c r="K75" i="15"/>
  <c r="I75" i="15"/>
  <c r="M74" i="15"/>
  <c r="K74" i="15"/>
  <c r="I74" i="15"/>
  <c r="M73" i="15"/>
  <c r="K73" i="15"/>
  <c r="I73" i="15"/>
  <c r="M72" i="15"/>
  <c r="K72" i="15"/>
  <c r="I72" i="15"/>
  <c r="M71" i="15"/>
  <c r="K71" i="15"/>
  <c r="I71" i="15"/>
  <c r="M70" i="15"/>
  <c r="K70" i="15"/>
  <c r="I70" i="15"/>
  <c r="M69" i="15"/>
  <c r="K69" i="15"/>
  <c r="I69" i="15"/>
  <c r="M68" i="15"/>
  <c r="K68" i="15"/>
  <c r="I68" i="15"/>
  <c r="M67" i="15"/>
  <c r="K67" i="15"/>
  <c r="I67" i="15"/>
  <c r="M66" i="15"/>
  <c r="K66" i="15"/>
  <c r="I66" i="15"/>
  <c r="M65" i="15"/>
  <c r="K65" i="15"/>
  <c r="I65" i="15"/>
  <c r="M64" i="15"/>
  <c r="K64" i="15"/>
  <c r="I64" i="15"/>
  <c r="M63" i="15"/>
  <c r="K63" i="15"/>
  <c r="I63" i="15"/>
  <c r="M62" i="15"/>
  <c r="K62" i="15"/>
  <c r="I62" i="15"/>
  <c r="M60" i="15"/>
  <c r="K60" i="15"/>
  <c r="I60" i="15"/>
  <c r="M59" i="15"/>
  <c r="K59" i="15"/>
  <c r="I59" i="15"/>
  <c r="M58" i="15"/>
  <c r="K58" i="15"/>
  <c r="I58" i="15"/>
  <c r="M57" i="15"/>
  <c r="K57" i="15"/>
  <c r="I57" i="15"/>
  <c r="M56" i="15"/>
  <c r="K56" i="15"/>
  <c r="I56" i="15"/>
  <c r="M54" i="15"/>
  <c r="K54" i="15"/>
  <c r="I54" i="15"/>
  <c r="M53" i="15"/>
  <c r="K53" i="15"/>
  <c r="I53" i="15"/>
  <c r="M52" i="15"/>
  <c r="K52" i="15"/>
  <c r="I52" i="15"/>
  <c r="M50" i="15"/>
  <c r="M49" i="15" s="1"/>
  <c r="K50" i="15"/>
  <c r="K49" i="15" s="1"/>
  <c r="I50" i="15"/>
  <c r="I49" i="15" s="1"/>
  <c r="M48" i="15"/>
  <c r="M47" i="15" s="1"/>
  <c r="K48" i="15"/>
  <c r="K47" i="15" s="1"/>
  <c r="I48" i="15"/>
  <c r="I47" i="15" s="1"/>
  <c r="M46" i="15"/>
  <c r="K46" i="15"/>
  <c r="I46" i="15"/>
  <c r="M45" i="15"/>
  <c r="K45" i="15"/>
  <c r="I45" i="15"/>
  <c r="M44" i="15"/>
  <c r="K44" i="15"/>
  <c r="I44" i="15"/>
  <c r="M43" i="15"/>
  <c r="K43" i="15"/>
  <c r="I43" i="15"/>
  <c r="M42" i="15"/>
  <c r="K42" i="15"/>
  <c r="I42" i="15"/>
  <c r="M41" i="15"/>
  <c r="K41" i="15"/>
  <c r="I41" i="15"/>
  <c r="M40" i="15"/>
  <c r="K40" i="15"/>
  <c r="I40" i="15"/>
  <c r="M39" i="15"/>
  <c r="K39" i="15"/>
  <c r="I39" i="15"/>
  <c r="M38" i="15"/>
  <c r="K38" i="15"/>
  <c r="I38" i="15"/>
  <c r="M37" i="15"/>
  <c r="K37" i="15"/>
  <c r="I37" i="15"/>
  <c r="M36" i="15"/>
  <c r="K36" i="15"/>
  <c r="I36" i="15"/>
  <c r="M35" i="15"/>
  <c r="K35" i="15"/>
  <c r="I35" i="15"/>
  <c r="M34" i="15"/>
  <c r="K34" i="15"/>
  <c r="I34" i="15"/>
  <c r="M33" i="15"/>
  <c r="K33" i="15"/>
  <c r="I33" i="15"/>
  <c r="M32" i="15"/>
  <c r="K32" i="15"/>
  <c r="I32" i="15"/>
  <c r="M31" i="15"/>
  <c r="K31" i="15"/>
  <c r="I31" i="15"/>
  <c r="M30" i="15"/>
  <c r="K30" i="15"/>
  <c r="I30" i="15"/>
  <c r="M29" i="15"/>
  <c r="K29" i="15"/>
  <c r="I29" i="15"/>
  <c r="M28" i="15"/>
  <c r="K28" i="15"/>
  <c r="I28" i="15"/>
  <c r="M27" i="15"/>
  <c r="K27" i="15"/>
  <c r="I27" i="15"/>
  <c r="M26" i="15"/>
  <c r="K26" i="15"/>
  <c r="I26" i="15"/>
  <c r="M25" i="15"/>
  <c r="K25" i="15"/>
  <c r="I25" i="15"/>
  <c r="M24" i="15"/>
  <c r="K24" i="15"/>
  <c r="I24" i="15"/>
  <c r="M23" i="15"/>
  <c r="K23" i="15"/>
  <c r="I23" i="15"/>
  <c r="M22" i="15"/>
  <c r="K22" i="15"/>
  <c r="I22" i="15"/>
  <c r="M21" i="15"/>
  <c r="K21" i="15"/>
  <c r="I21" i="15"/>
  <c r="M20" i="15"/>
  <c r="K20" i="15"/>
  <c r="I20" i="15"/>
  <c r="M19" i="15"/>
  <c r="K19" i="15"/>
  <c r="I19" i="15"/>
  <c r="M18" i="15"/>
  <c r="K18" i="15"/>
  <c r="I18" i="15"/>
  <c r="M17" i="15"/>
  <c r="K17" i="15"/>
  <c r="I17" i="15"/>
  <c r="M16" i="15"/>
  <c r="K16" i="15"/>
  <c r="I16" i="15"/>
  <c r="C8" i="15"/>
  <c r="C5" i="15"/>
  <c r="C4" i="15"/>
  <c r="C3" i="15"/>
  <c r="C2" i="15"/>
  <c r="M55" i="14"/>
  <c r="M54" i="14" s="1"/>
  <c r="K55" i="14"/>
  <c r="K54" i="14" s="1"/>
  <c r="I55" i="14"/>
  <c r="I54" i="14" s="1"/>
  <c r="M53" i="14"/>
  <c r="K53" i="14"/>
  <c r="I53" i="14"/>
  <c r="M52" i="14"/>
  <c r="K52" i="14"/>
  <c r="I52" i="14"/>
  <c r="M51" i="14"/>
  <c r="K51" i="14"/>
  <c r="I51" i="14"/>
  <c r="M50" i="14"/>
  <c r="K50" i="14"/>
  <c r="I50" i="14"/>
  <c r="M49" i="14"/>
  <c r="K49" i="14"/>
  <c r="I49" i="14"/>
  <c r="M48" i="14"/>
  <c r="K48" i="14"/>
  <c r="I48" i="14"/>
  <c r="M47" i="14"/>
  <c r="K47" i="14"/>
  <c r="I47" i="14"/>
  <c r="M46" i="14"/>
  <c r="K46" i="14"/>
  <c r="I46" i="14"/>
  <c r="M45" i="14"/>
  <c r="K45" i="14"/>
  <c r="I45" i="14"/>
  <c r="M44" i="14"/>
  <c r="K44" i="14"/>
  <c r="I44" i="14"/>
  <c r="M43" i="14"/>
  <c r="K43" i="14"/>
  <c r="I43" i="14"/>
  <c r="M42" i="14"/>
  <c r="K42" i="14"/>
  <c r="I42" i="14"/>
  <c r="M40" i="14"/>
  <c r="K40" i="14"/>
  <c r="I40" i="14"/>
  <c r="M39" i="14"/>
  <c r="K39" i="14"/>
  <c r="I39" i="14"/>
  <c r="M38" i="14"/>
  <c r="K38" i="14"/>
  <c r="I38" i="14"/>
  <c r="M36" i="14"/>
  <c r="M35" i="14" s="1"/>
  <c r="K36" i="14"/>
  <c r="K35" i="14" s="1"/>
  <c r="I36" i="14"/>
  <c r="I35" i="14" s="1"/>
  <c r="M34" i="14"/>
  <c r="K34" i="14"/>
  <c r="I34" i="14"/>
  <c r="M33" i="14"/>
  <c r="K33" i="14"/>
  <c r="I33" i="14"/>
  <c r="M32" i="14"/>
  <c r="K32" i="14"/>
  <c r="I32" i="14"/>
  <c r="M31" i="14"/>
  <c r="K31" i="14"/>
  <c r="I31" i="14"/>
  <c r="M30" i="14"/>
  <c r="K30" i="14"/>
  <c r="I30" i="14"/>
  <c r="M29" i="14"/>
  <c r="K29" i="14"/>
  <c r="I29" i="14"/>
  <c r="M28" i="14"/>
  <c r="K28" i="14"/>
  <c r="I28" i="14"/>
  <c r="M27" i="14"/>
  <c r="K27" i="14"/>
  <c r="I27" i="14"/>
  <c r="M26" i="14"/>
  <c r="K26" i="14"/>
  <c r="I26" i="14"/>
  <c r="M25" i="14"/>
  <c r="K25" i="14"/>
  <c r="I25" i="14"/>
  <c r="M24" i="14"/>
  <c r="K24" i="14"/>
  <c r="I24" i="14"/>
  <c r="M23" i="14"/>
  <c r="K23" i="14"/>
  <c r="I23" i="14"/>
  <c r="M22" i="14"/>
  <c r="K22" i="14"/>
  <c r="I22" i="14"/>
  <c r="M21" i="14"/>
  <c r="K21" i="14"/>
  <c r="I21" i="14"/>
  <c r="M20" i="14"/>
  <c r="K20" i="14"/>
  <c r="I20" i="14"/>
  <c r="M19" i="14"/>
  <c r="K19" i="14"/>
  <c r="I19" i="14"/>
  <c r="M18" i="14"/>
  <c r="K18" i="14"/>
  <c r="I18" i="14"/>
  <c r="M17" i="14"/>
  <c r="K17" i="14"/>
  <c r="I17" i="14"/>
  <c r="M16" i="14"/>
  <c r="K16" i="14"/>
  <c r="I16" i="14"/>
  <c r="C8" i="14"/>
  <c r="C5" i="14"/>
  <c r="C4" i="14"/>
  <c r="C3" i="14"/>
  <c r="C2" i="14"/>
  <c r="M51" i="13"/>
  <c r="M50" i="13" s="1"/>
  <c r="K51" i="13"/>
  <c r="K50" i="13" s="1"/>
  <c r="I51" i="13"/>
  <c r="I50" i="13" s="1"/>
  <c r="M49" i="13"/>
  <c r="K49" i="13"/>
  <c r="I49" i="13"/>
  <c r="M48" i="13"/>
  <c r="K48" i="13"/>
  <c r="I48" i="13"/>
  <c r="M47" i="13"/>
  <c r="K47" i="13"/>
  <c r="I47" i="13"/>
  <c r="M46" i="13"/>
  <c r="K46" i="13"/>
  <c r="I46" i="13"/>
  <c r="M45" i="13"/>
  <c r="K45" i="13"/>
  <c r="I45" i="13"/>
  <c r="M44" i="13"/>
  <c r="K44" i="13"/>
  <c r="I44" i="13"/>
  <c r="M43" i="13"/>
  <c r="K43" i="13"/>
  <c r="I43" i="13"/>
  <c r="M42" i="13"/>
  <c r="K42" i="13"/>
  <c r="I42" i="13"/>
  <c r="M41" i="13"/>
  <c r="K41" i="13"/>
  <c r="I41" i="13"/>
  <c r="M40" i="13"/>
  <c r="K40" i="13"/>
  <c r="I40" i="13"/>
  <c r="M38" i="13"/>
  <c r="K38" i="13"/>
  <c r="I38" i="13"/>
  <c r="M37" i="13"/>
  <c r="K37" i="13"/>
  <c r="I37" i="13"/>
  <c r="M36" i="13"/>
  <c r="K36" i="13"/>
  <c r="I36" i="13"/>
  <c r="M34" i="13"/>
  <c r="M33" i="13" s="1"/>
  <c r="K34" i="13"/>
  <c r="K33" i="13" s="1"/>
  <c r="I34" i="13"/>
  <c r="I33" i="13" s="1"/>
  <c r="M32" i="13"/>
  <c r="K32" i="13"/>
  <c r="I32" i="13"/>
  <c r="M31" i="13"/>
  <c r="K31" i="13"/>
  <c r="I31" i="13"/>
  <c r="M30" i="13"/>
  <c r="K30" i="13"/>
  <c r="I30" i="13"/>
  <c r="M29" i="13"/>
  <c r="K29" i="13"/>
  <c r="I29" i="13"/>
  <c r="M28" i="13"/>
  <c r="K28" i="13"/>
  <c r="I28" i="13"/>
  <c r="M27" i="13"/>
  <c r="K27" i="13"/>
  <c r="I27" i="13"/>
  <c r="M26" i="13"/>
  <c r="K26" i="13"/>
  <c r="I26" i="13"/>
  <c r="M25" i="13"/>
  <c r="K25" i="13"/>
  <c r="I25" i="13"/>
  <c r="M24" i="13"/>
  <c r="K24" i="13"/>
  <c r="I24" i="13"/>
  <c r="M23" i="13"/>
  <c r="K23" i="13"/>
  <c r="I23" i="13"/>
  <c r="M22" i="13"/>
  <c r="K22" i="13"/>
  <c r="I22" i="13"/>
  <c r="M21" i="13"/>
  <c r="K21" i="13"/>
  <c r="I21" i="13"/>
  <c r="M20" i="13"/>
  <c r="K20" i="13"/>
  <c r="I20" i="13"/>
  <c r="M19" i="13"/>
  <c r="K19" i="13"/>
  <c r="I19" i="13"/>
  <c r="M18" i="13"/>
  <c r="K18" i="13"/>
  <c r="I18" i="13"/>
  <c r="M17" i="13"/>
  <c r="K17" i="13"/>
  <c r="I17" i="13"/>
  <c r="M16" i="13"/>
  <c r="K16" i="13"/>
  <c r="I16" i="13"/>
  <c r="C8" i="13"/>
  <c r="C5" i="13"/>
  <c r="C4" i="13"/>
  <c r="C3" i="13"/>
  <c r="C2" i="13"/>
  <c r="M83" i="12"/>
  <c r="K83" i="12"/>
  <c r="I83" i="12"/>
  <c r="M82" i="12"/>
  <c r="K82" i="12"/>
  <c r="I82" i="12"/>
  <c r="M79" i="12"/>
  <c r="K79" i="12"/>
  <c r="I79" i="12"/>
  <c r="M78" i="12"/>
  <c r="K78" i="12"/>
  <c r="I78" i="12"/>
  <c r="M76" i="12"/>
  <c r="K76" i="12"/>
  <c r="I76" i="12"/>
  <c r="M75" i="12"/>
  <c r="K75" i="12"/>
  <c r="I75" i="12"/>
  <c r="M74" i="12"/>
  <c r="K74" i="12"/>
  <c r="I74" i="12"/>
  <c r="M73" i="12"/>
  <c r="K73" i="12"/>
  <c r="I73" i="12"/>
  <c r="M72" i="12"/>
  <c r="K72" i="12"/>
  <c r="I72" i="12"/>
  <c r="M70" i="12"/>
  <c r="K70" i="12"/>
  <c r="I70" i="12"/>
  <c r="M69" i="12"/>
  <c r="K69" i="12"/>
  <c r="I69" i="12"/>
  <c r="M68" i="12"/>
  <c r="K68" i="12"/>
  <c r="I68" i="12"/>
  <c r="M67" i="12"/>
  <c r="K67" i="12"/>
  <c r="I67" i="12"/>
  <c r="M66" i="12"/>
  <c r="K66" i="12"/>
  <c r="I66" i="12"/>
  <c r="M65" i="12"/>
  <c r="K65" i="12"/>
  <c r="I65" i="12"/>
  <c r="M64" i="12"/>
  <c r="K64" i="12"/>
  <c r="I64" i="12"/>
  <c r="M63" i="12"/>
  <c r="K63" i="12"/>
  <c r="I63" i="12"/>
  <c r="M62" i="12"/>
  <c r="K62" i="12"/>
  <c r="I62" i="12"/>
  <c r="M61" i="12"/>
  <c r="K61" i="12"/>
  <c r="I61" i="12"/>
  <c r="M60" i="12"/>
  <c r="K60" i="12"/>
  <c r="I60" i="12"/>
  <c r="M59" i="12"/>
  <c r="K59" i="12"/>
  <c r="I59" i="12"/>
  <c r="M58" i="12"/>
  <c r="K58" i="12"/>
  <c r="I58" i="12"/>
  <c r="M57" i="12"/>
  <c r="K57" i="12"/>
  <c r="I57" i="12"/>
  <c r="M56" i="12"/>
  <c r="K56" i="12"/>
  <c r="I56" i="12"/>
  <c r="M55" i="12"/>
  <c r="K55" i="12"/>
  <c r="I55" i="12"/>
  <c r="M53" i="12"/>
  <c r="K53" i="12"/>
  <c r="I53" i="12"/>
  <c r="M52" i="12"/>
  <c r="K52" i="12"/>
  <c r="I52" i="12"/>
  <c r="M51" i="12"/>
  <c r="K51" i="12"/>
  <c r="I51" i="12"/>
  <c r="M49" i="12"/>
  <c r="K49" i="12"/>
  <c r="I49" i="12"/>
  <c r="M48" i="12"/>
  <c r="K48" i="12"/>
  <c r="I48" i="12"/>
  <c r="M47" i="12"/>
  <c r="K47" i="12"/>
  <c r="I47" i="12"/>
  <c r="M45" i="12"/>
  <c r="M44" i="12" s="1"/>
  <c r="K45" i="12"/>
  <c r="K44" i="12" s="1"/>
  <c r="I45" i="12"/>
  <c r="I44" i="12" s="1"/>
  <c r="M43" i="12"/>
  <c r="K43" i="12"/>
  <c r="I43" i="12"/>
  <c r="M42" i="12"/>
  <c r="K42" i="12"/>
  <c r="I42" i="12"/>
  <c r="M41" i="12"/>
  <c r="K41" i="12"/>
  <c r="I41" i="12"/>
  <c r="M40" i="12"/>
  <c r="K40" i="12"/>
  <c r="I40" i="12"/>
  <c r="M39" i="12"/>
  <c r="K39" i="12"/>
  <c r="I39" i="12"/>
  <c r="M38" i="12"/>
  <c r="K38" i="12"/>
  <c r="I38" i="12"/>
  <c r="M37" i="12"/>
  <c r="K37" i="12"/>
  <c r="I37" i="12"/>
  <c r="M36" i="12"/>
  <c r="K36" i="12"/>
  <c r="I36" i="12"/>
  <c r="M35" i="12"/>
  <c r="K35" i="12"/>
  <c r="I35" i="12"/>
  <c r="M34" i="12"/>
  <c r="K34" i="12"/>
  <c r="I34" i="12"/>
  <c r="M33" i="12"/>
  <c r="K33" i="12"/>
  <c r="I33" i="12"/>
  <c r="M32" i="12"/>
  <c r="K32" i="12"/>
  <c r="I32" i="12"/>
  <c r="M31" i="12"/>
  <c r="K31" i="12"/>
  <c r="I31" i="12"/>
  <c r="M30" i="12"/>
  <c r="K30" i="12"/>
  <c r="I30" i="12"/>
  <c r="M29" i="12"/>
  <c r="K29" i="12"/>
  <c r="I29" i="12"/>
  <c r="M28" i="12"/>
  <c r="K28" i="12"/>
  <c r="I28" i="12"/>
  <c r="M27" i="12"/>
  <c r="K27" i="12"/>
  <c r="I27" i="12"/>
  <c r="M26" i="12"/>
  <c r="K26" i="12"/>
  <c r="I26" i="12"/>
  <c r="M25" i="12"/>
  <c r="K25" i="12"/>
  <c r="I25" i="12"/>
  <c r="M24" i="12"/>
  <c r="K24" i="12"/>
  <c r="I24" i="12"/>
  <c r="M23" i="12"/>
  <c r="K23" i="12"/>
  <c r="I23" i="12"/>
  <c r="M22" i="12"/>
  <c r="K22" i="12"/>
  <c r="I22" i="12"/>
  <c r="M21" i="12"/>
  <c r="K21" i="12"/>
  <c r="I21" i="12"/>
  <c r="M20" i="12"/>
  <c r="K20" i="12"/>
  <c r="I20" i="12"/>
  <c r="M19" i="12"/>
  <c r="K19" i="12"/>
  <c r="I19" i="12"/>
  <c r="M18" i="12"/>
  <c r="K18" i="12"/>
  <c r="I18" i="12"/>
  <c r="M17" i="12"/>
  <c r="K17" i="12"/>
  <c r="I17" i="12"/>
  <c r="M16" i="12"/>
  <c r="K16" i="12"/>
  <c r="I16" i="12"/>
  <c r="C8" i="12"/>
  <c r="C5" i="12"/>
  <c r="C4" i="12"/>
  <c r="C3" i="12"/>
  <c r="C2" i="12"/>
  <c r="M66" i="11"/>
  <c r="K66" i="11"/>
  <c r="I66" i="11"/>
  <c r="M65" i="11"/>
  <c r="K65" i="11"/>
  <c r="I65" i="11"/>
  <c r="M63" i="11"/>
  <c r="K63" i="11"/>
  <c r="I63" i="11"/>
  <c r="M62" i="11"/>
  <c r="K62" i="11"/>
  <c r="I62" i="11"/>
  <c r="M61" i="11"/>
  <c r="K61" i="11"/>
  <c r="I61" i="11"/>
  <c r="M60" i="11"/>
  <c r="K60" i="11"/>
  <c r="I60" i="11"/>
  <c r="M59" i="11"/>
  <c r="K59" i="11"/>
  <c r="I59" i="11"/>
  <c r="M57" i="11"/>
  <c r="K57" i="11"/>
  <c r="I57" i="11"/>
  <c r="M56" i="11"/>
  <c r="K56" i="11"/>
  <c r="I56" i="11"/>
  <c r="M55" i="11"/>
  <c r="K55" i="11"/>
  <c r="I55" i="11"/>
  <c r="M54" i="11"/>
  <c r="K54" i="11"/>
  <c r="I54" i="11"/>
  <c r="M53" i="11"/>
  <c r="K53" i="11"/>
  <c r="I53" i="11"/>
  <c r="M52" i="11"/>
  <c r="K52" i="11"/>
  <c r="I52" i="11"/>
  <c r="M51" i="11"/>
  <c r="K51" i="11"/>
  <c r="I51" i="11"/>
  <c r="M50" i="11"/>
  <c r="K50" i="11"/>
  <c r="I50" i="11"/>
  <c r="M49" i="11"/>
  <c r="K49" i="11"/>
  <c r="I49" i="11"/>
  <c r="M47" i="11"/>
  <c r="K47" i="11"/>
  <c r="I47" i="11"/>
  <c r="M46" i="11"/>
  <c r="K46" i="11"/>
  <c r="I46" i="11"/>
  <c r="M45" i="11"/>
  <c r="K45" i="11"/>
  <c r="I45" i="11"/>
  <c r="M44" i="11"/>
  <c r="K44" i="11"/>
  <c r="I44" i="11"/>
  <c r="M42" i="11"/>
  <c r="K42" i="11"/>
  <c r="I42" i="11"/>
  <c r="M41" i="11"/>
  <c r="K41" i="11"/>
  <c r="I41" i="11"/>
  <c r="M40" i="11"/>
  <c r="K40" i="11"/>
  <c r="I40" i="11"/>
  <c r="M38" i="11"/>
  <c r="M37" i="11" s="1"/>
  <c r="K38" i="11"/>
  <c r="K37" i="11" s="1"/>
  <c r="I38" i="11"/>
  <c r="I37" i="11" s="1"/>
  <c r="M36" i="11"/>
  <c r="M35" i="11" s="1"/>
  <c r="K36" i="11"/>
  <c r="K35" i="11" s="1"/>
  <c r="I36" i="11"/>
  <c r="I35" i="11" s="1"/>
  <c r="M34" i="11"/>
  <c r="K34" i="11"/>
  <c r="I34" i="11"/>
  <c r="M33" i="11"/>
  <c r="K33" i="11"/>
  <c r="I33" i="11"/>
  <c r="M32" i="11"/>
  <c r="K32" i="11"/>
  <c r="I32" i="11"/>
  <c r="M31" i="11"/>
  <c r="K31" i="11"/>
  <c r="I31" i="11"/>
  <c r="M30" i="11"/>
  <c r="K30" i="11"/>
  <c r="I30" i="11"/>
  <c r="M29" i="11"/>
  <c r="K29" i="11"/>
  <c r="I29" i="11"/>
  <c r="M28" i="11"/>
  <c r="K28" i="11"/>
  <c r="I28" i="11"/>
  <c r="M27" i="11"/>
  <c r="K27" i="11"/>
  <c r="I27" i="11"/>
  <c r="M26" i="11"/>
  <c r="K26" i="11"/>
  <c r="I26" i="11"/>
  <c r="M25" i="11"/>
  <c r="K25" i="11"/>
  <c r="I25" i="11"/>
  <c r="M24" i="11"/>
  <c r="K24" i="11"/>
  <c r="I24" i="11"/>
  <c r="M23" i="11"/>
  <c r="K23" i="11"/>
  <c r="I23" i="11"/>
  <c r="M22" i="11"/>
  <c r="K22" i="11"/>
  <c r="I22" i="11"/>
  <c r="M21" i="11"/>
  <c r="K21" i="11"/>
  <c r="I21" i="11"/>
  <c r="M20" i="11"/>
  <c r="K20" i="11"/>
  <c r="I20" i="11"/>
  <c r="M19" i="11"/>
  <c r="K19" i="11"/>
  <c r="I19" i="11"/>
  <c r="M18" i="11"/>
  <c r="K18" i="11"/>
  <c r="I18" i="11"/>
  <c r="M17" i="11"/>
  <c r="K17" i="11"/>
  <c r="I17" i="11"/>
  <c r="M16" i="11"/>
  <c r="K16" i="11"/>
  <c r="I16" i="11"/>
  <c r="C8" i="11"/>
  <c r="C5" i="11"/>
  <c r="C4" i="11"/>
  <c r="C3" i="11"/>
  <c r="C2" i="11"/>
  <c r="M72" i="10"/>
  <c r="K72" i="10"/>
  <c r="I72" i="10"/>
  <c r="M71" i="10"/>
  <c r="K71" i="10"/>
  <c r="I71" i="10"/>
  <c r="M69" i="10"/>
  <c r="K69" i="10"/>
  <c r="I69" i="10"/>
  <c r="M68" i="10"/>
  <c r="K68" i="10"/>
  <c r="I68" i="10"/>
  <c r="M67" i="10"/>
  <c r="K67" i="10"/>
  <c r="I67" i="10"/>
  <c r="M66" i="10"/>
  <c r="K66" i="10"/>
  <c r="I66" i="10"/>
  <c r="M65" i="10"/>
  <c r="K65" i="10"/>
  <c r="I65" i="10"/>
  <c r="M63" i="10"/>
  <c r="K63" i="10"/>
  <c r="I63" i="10"/>
  <c r="M62" i="10"/>
  <c r="K62" i="10"/>
  <c r="I62" i="10"/>
  <c r="M61" i="10"/>
  <c r="K61" i="10"/>
  <c r="I61" i="10"/>
  <c r="M60" i="10"/>
  <c r="K60" i="10"/>
  <c r="I60" i="10"/>
  <c r="M59" i="10"/>
  <c r="K59" i="10"/>
  <c r="I59" i="10"/>
  <c r="M58" i="10"/>
  <c r="K58" i="10"/>
  <c r="I58" i="10"/>
  <c r="M57" i="10"/>
  <c r="K57" i="10"/>
  <c r="I57" i="10"/>
  <c r="M56" i="10"/>
  <c r="K56" i="10"/>
  <c r="I56" i="10"/>
  <c r="M55" i="10"/>
  <c r="K55" i="10"/>
  <c r="I55" i="10"/>
  <c r="M54" i="10"/>
  <c r="K54" i="10"/>
  <c r="I54" i="10"/>
  <c r="M53" i="10"/>
  <c r="K53" i="10"/>
  <c r="I53" i="10"/>
  <c r="M51" i="10"/>
  <c r="K51" i="10"/>
  <c r="I51" i="10"/>
  <c r="M50" i="10"/>
  <c r="K50" i="10"/>
  <c r="I50" i="10"/>
  <c r="M49" i="10"/>
  <c r="K49" i="10"/>
  <c r="I49" i="10"/>
  <c r="M48" i="10"/>
  <c r="K48" i="10"/>
  <c r="I48" i="10"/>
  <c r="M46" i="10"/>
  <c r="K46" i="10"/>
  <c r="I46" i="10"/>
  <c r="M45" i="10"/>
  <c r="K45" i="10"/>
  <c r="I45" i="10"/>
  <c r="M44" i="10"/>
  <c r="K44" i="10"/>
  <c r="I44" i="10"/>
  <c r="M42" i="10"/>
  <c r="M41" i="10" s="1"/>
  <c r="K42" i="10"/>
  <c r="K41" i="10" s="1"/>
  <c r="I42" i="10"/>
  <c r="I41" i="10" s="1"/>
  <c r="M40" i="10"/>
  <c r="M39" i="10" s="1"/>
  <c r="K40" i="10"/>
  <c r="K39" i="10" s="1"/>
  <c r="I40" i="10"/>
  <c r="I39" i="10" s="1"/>
  <c r="M38" i="10"/>
  <c r="K38" i="10"/>
  <c r="I38" i="10"/>
  <c r="M37" i="10"/>
  <c r="K37" i="10"/>
  <c r="I37" i="10"/>
  <c r="M36" i="10"/>
  <c r="K36" i="10"/>
  <c r="I36" i="10"/>
  <c r="M35" i="10"/>
  <c r="K35" i="10"/>
  <c r="I35" i="10"/>
  <c r="M34" i="10"/>
  <c r="K34" i="10"/>
  <c r="I34" i="10"/>
  <c r="M33" i="10"/>
  <c r="K33" i="10"/>
  <c r="I33" i="10"/>
  <c r="M32" i="10"/>
  <c r="K32" i="10"/>
  <c r="I32" i="10"/>
  <c r="M31" i="10"/>
  <c r="K31" i="10"/>
  <c r="I31" i="10"/>
  <c r="M30" i="10"/>
  <c r="K30" i="10"/>
  <c r="I30" i="10"/>
  <c r="M29" i="10"/>
  <c r="K29" i="10"/>
  <c r="I29" i="10"/>
  <c r="M28" i="10"/>
  <c r="K28" i="10"/>
  <c r="I28" i="10"/>
  <c r="M27" i="10"/>
  <c r="K27" i="10"/>
  <c r="I27" i="10"/>
  <c r="M26" i="10"/>
  <c r="K26" i="10"/>
  <c r="I26" i="10"/>
  <c r="M25" i="10"/>
  <c r="K25" i="10"/>
  <c r="I25" i="10"/>
  <c r="M24" i="10"/>
  <c r="K24" i="10"/>
  <c r="I24" i="10"/>
  <c r="M23" i="10"/>
  <c r="K23" i="10"/>
  <c r="I23" i="10"/>
  <c r="M22" i="10"/>
  <c r="K22" i="10"/>
  <c r="I22" i="10"/>
  <c r="M21" i="10"/>
  <c r="K21" i="10"/>
  <c r="I21" i="10"/>
  <c r="M20" i="10"/>
  <c r="K20" i="10"/>
  <c r="I20" i="10"/>
  <c r="M19" i="10"/>
  <c r="K19" i="10"/>
  <c r="I19" i="10"/>
  <c r="M18" i="10"/>
  <c r="K18" i="10"/>
  <c r="I18" i="10"/>
  <c r="M17" i="10"/>
  <c r="K17" i="10"/>
  <c r="I17" i="10"/>
  <c r="M16" i="10"/>
  <c r="K16" i="10"/>
  <c r="I16" i="10"/>
  <c r="C8" i="10"/>
  <c r="C5" i="10"/>
  <c r="C4" i="10"/>
  <c r="C3" i="10"/>
  <c r="C2" i="10"/>
  <c r="M76" i="9"/>
  <c r="K76" i="9"/>
  <c r="I76" i="9"/>
  <c r="M75" i="9"/>
  <c r="K75" i="9"/>
  <c r="I75" i="9"/>
  <c r="M72" i="9"/>
  <c r="K72" i="9"/>
  <c r="I72" i="9"/>
  <c r="M71" i="9"/>
  <c r="K71" i="9"/>
  <c r="I71" i="9"/>
  <c r="M69" i="9"/>
  <c r="K69" i="9"/>
  <c r="I69" i="9"/>
  <c r="M68" i="9"/>
  <c r="K68" i="9"/>
  <c r="I68" i="9"/>
  <c r="M67" i="9"/>
  <c r="K67" i="9"/>
  <c r="I67" i="9"/>
  <c r="M66" i="9"/>
  <c r="K66" i="9"/>
  <c r="I66" i="9"/>
  <c r="M65" i="9"/>
  <c r="K65" i="9"/>
  <c r="I65" i="9"/>
  <c r="M64" i="9"/>
  <c r="K64" i="9"/>
  <c r="I64" i="9"/>
  <c r="M62" i="9"/>
  <c r="K62" i="9"/>
  <c r="I62" i="9"/>
  <c r="M61" i="9"/>
  <c r="K61" i="9"/>
  <c r="I61" i="9"/>
  <c r="M60" i="9"/>
  <c r="K60" i="9"/>
  <c r="I60" i="9"/>
  <c r="M59" i="9"/>
  <c r="K59" i="9"/>
  <c r="I59" i="9"/>
  <c r="M58" i="9"/>
  <c r="K58" i="9"/>
  <c r="I58" i="9"/>
  <c r="M57" i="9"/>
  <c r="K57" i="9"/>
  <c r="I57" i="9"/>
  <c r="M56" i="9"/>
  <c r="K56" i="9"/>
  <c r="I56" i="9"/>
  <c r="M55" i="9"/>
  <c r="K55" i="9"/>
  <c r="I55" i="9"/>
  <c r="M54" i="9"/>
  <c r="K54" i="9"/>
  <c r="I54" i="9"/>
  <c r="M52" i="9"/>
  <c r="K52" i="9"/>
  <c r="I52" i="9"/>
  <c r="M51" i="9"/>
  <c r="K51" i="9"/>
  <c r="I51" i="9"/>
  <c r="M50" i="9"/>
  <c r="K50" i="9"/>
  <c r="I50" i="9"/>
  <c r="M49" i="9"/>
  <c r="K49" i="9"/>
  <c r="I49" i="9"/>
  <c r="M48" i="9"/>
  <c r="K48" i="9"/>
  <c r="I48" i="9"/>
  <c r="M47" i="9"/>
  <c r="K47" i="9"/>
  <c r="I47" i="9"/>
  <c r="M45" i="9"/>
  <c r="K45" i="9"/>
  <c r="I45" i="9"/>
  <c r="M44" i="9"/>
  <c r="K44" i="9"/>
  <c r="I44" i="9"/>
  <c r="M43" i="9"/>
  <c r="K43" i="9"/>
  <c r="I43" i="9"/>
  <c r="M41" i="9"/>
  <c r="M40" i="9" s="1"/>
  <c r="K41" i="9"/>
  <c r="K40" i="9" s="1"/>
  <c r="I41" i="9"/>
  <c r="I40" i="9" s="1"/>
  <c r="M39" i="9"/>
  <c r="M38" i="9" s="1"/>
  <c r="K39" i="9"/>
  <c r="K38" i="9" s="1"/>
  <c r="I39" i="9"/>
  <c r="I38" i="9" s="1"/>
  <c r="M37" i="9"/>
  <c r="K37" i="9"/>
  <c r="I37" i="9"/>
  <c r="M36" i="9"/>
  <c r="K36" i="9"/>
  <c r="I36" i="9"/>
  <c r="M35" i="9"/>
  <c r="K35" i="9"/>
  <c r="I35" i="9"/>
  <c r="M34" i="9"/>
  <c r="K34" i="9"/>
  <c r="I34" i="9"/>
  <c r="M33" i="9"/>
  <c r="K33" i="9"/>
  <c r="I33" i="9"/>
  <c r="M32" i="9"/>
  <c r="K32" i="9"/>
  <c r="I32" i="9"/>
  <c r="M31" i="9"/>
  <c r="K31" i="9"/>
  <c r="I31" i="9"/>
  <c r="M30" i="9"/>
  <c r="K30" i="9"/>
  <c r="I30" i="9"/>
  <c r="M29" i="9"/>
  <c r="K29" i="9"/>
  <c r="I29" i="9"/>
  <c r="M28" i="9"/>
  <c r="K28" i="9"/>
  <c r="I28" i="9"/>
  <c r="M27" i="9"/>
  <c r="K27" i="9"/>
  <c r="I27" i="9"/>
  <c r="M26" i="9"/>
  <c r="K26" i="9"/>
  <c r="I26" i="9"/>
  <c r="M25" i="9"/>
  <c r="K25" i="9"/>
  <c r="I25" i="9"/>
  <c r="M24" i="9"/>
  <c r="K24" i="9"/>
  <c r="I24" i="9"/>
  <c r="M23" i="9"/>
  <c r="K23" i="9"/>
  <c r="I23" i="9"/>
  <c r="M22" i="9"/>
  <c r="K22" i="9"/>
  <c r="I22" i="9"/>
  <c r="M21" i="9"/>
  <c r="K21" i="9"/>
  <c r="I21" i="9"/>
  <c r="M20" i="9"/>
  <c r="K20" i="9"/>
  <c r="I20" i="9"/>
  <c r="M19" i="9"/>
  <c r="K19" i="9"/>
  <c r="I19" i="9"/>
  <c r="M18" i="9"/>
  <c r="K18" i="9"/>
  <c r="I18" i="9"/>
  <c r="M17" i="9"/>
  <c r="K17" i="9"/>
  <c r="I17" i="9"/>
  <c r="M16" i="9"/>
  <c r="K16" i="9"/>
  <c r="I16" i="9"/>
  <c r="C8" i="9"/>
  <c r="C5" i="9"/>
  <c r="C4" i="9"/>
  <c r="C3" i="9"/>
  <c r="C2" i="9"/>
  <c r="M74" i="8"/>
  <c r="K74" i="8"/>
  <c r="I74" i="8"/>
  <c r="M73" i="8"/>
  <c r="K73" i="8"/>
  <c r="I73" i="8"/>
  <c r="I72" i="8" s="1"/>
  <c r="M71" i="8"/>
  <c r="K71" i="8"/>
  <c r="I71" i="8"/>
  <c r="M70" i="8"/>
  <c r="K70" i="8"/>
  <c r="I70" i="8"/>
  <c r="M69" i="8"/>
  <c r="K69" i="8"/>
  <c r="I69" i="8"/>
  <c r="M68" i="8"/>
  <c r="K68" i="8"/>
  <c r="I68" i="8"/>
  <c r="M67" i="8"/>
  <c r="K67" i="8"/>
  <c r="I67" i="8"/>
  <c r="M65" i="8"/>
  <c r="K65" i="8"/>
  <c r="I65" i="8"/>
  <c r="M64" i="8"/>
  <c r="K64" i="8"/>
  <c r="I64" i="8"/>
  <c r="M63" i="8"/>
  <c r="K63" i="8"/>
  <c r="I63" i="8"/>
  <c r="M62" i="8"/>
  <c r="K62" i="8"/>
  <c r="I62" i="8"/>
  <c r="M61" i="8"/>
  <c r="K61" i="8"/>
  <c r="I61" i="8"/>
  <c r="M60" i="8"/>
  <c r="K60" i="8"/>
  <c r="I60" i="8"/>
  <c r="M59" i="8"/>
  <c r="K59" i="8"/>
  <c r="I59" i="8"/>
  <c r="M58" i="8"/>
  <c r="K58" i="8"/>
  <c r="I58" i="8"/>
  <c r="M57" i="8"/>
  <c r="K57" i="8"/>
  <c r="I57" i="8"/>
  <c r="M56" i="8"/>
  <c r="K56" i="8"/>
  <c r="I56" i="8"/>
  <c r="M55" i="8"/>
  <c r="K55" i="8"/>
  <c r="I55" i="8"/>
  <c r="M53" i="8"/>
  <c r="K53" i="8"/>
  <c r="I53" i="8"/>
  <c r="M52" i="8"/>
  <c r="K52" i="8"/>
  <c r="I52" i="8"/>
  <c r="M51" i="8"/>
  <c r="K51" i="8"/>
  <c r="I51" i="8"/>
  <c r="M50" i="8"/>
  <c r="K50" i="8"/>
  <c r="I50" i="8"/>
  <c r="M49" i="8"/>
  <c r="K49" i="8"/>
  <c r="I49" i="8"/>
  <c r="M47" i="8"/>
  <c r="K47" i="8"/>
  <c r="I47" i="8"/>
  <c r="M46" i="8"/>
  <c r="K46" i="8"/>
  <c r="I46" i="8"/>
  <c r="M45" i="8"/>
  <c r="K45" i="8"/>
  <c r="I45" i="8"/>
  <c r="M43" i="8"/>
  <c r="M42" i="8" s="1"/>
  <c r="K43" i="8"/>
  <c r="K42" i="8" s="1"/>
  <c r="I43" i="8"/>
  <c r="I42" i="8" s="1"/>
  <c r="M41" i="8"/>
  <c r="M40" i="8" s="1"/>
  <c r="K41" i="8"/>
  <c r="I41" i="8"/>
  <c r="I40" i="8" s="1"/>
  <c r="K40" i="8"/>
  <c r="M39" i="8"/>
  <c r="K39" i="8"/>
  <c r="I39" i="8"/>
  <c r="M38" i="8"/>
  <c r="K38" i="8"/>
  <c r="I38" i="8"/>
  <c r="M37" i="8"/>
  <c r="K37" i="8"/>
  <c r="I37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M27" i="8"/>
  <c r="K27" i="8"/>
  <c r="I27" i="8"/>
  <c r="M26" i="8"/>
  <c r="K26" i="8"/>
  <c r="I26" i="8"/>
  <c r="M25" i="8"/>
  <c r="K25" i="8"/>
  <c r="I25" i="8"/>
  <c r="M24" i="8"/>
  <c r="K24" i="8"/>
  <c r="I24" i="8"/>
  <c r="M23" i="8"/>
  <c r="K23" i="8"/>
  <c r="I23" i="8"/>
  <c r="M22" i="8"/>
  <c r="K22" i="8"/>
  <c r="I22" i="8"/>
  <c r="M21" i="8"/>
  <c r="K21" i="8"/>
  <c r="I21" i="8"/>
  <c r="M20" i="8"/>
  <c r="K20" i="8"/>
  <c r="I20" i="8"/>
  <c r="M19" i="8"/>
  <c r="K19" i="8"/>
  <c r="I19" i="8"/>
  <c r="M18" i="8"/>
  <c r="K18" i="8"/>
  <c r="I18" i="8"/>
  <c r="M17" i="8"/>
  <c r="K17" i="8"/>
  <c r="I17" i="8"/>
  <c r="M16" i="8"/>
  <c r="K16" i="8"/>
  <c r="I16" i="8"/>
  <c r="C8" i="8"/>
  <c r="C5" i="8"/>
  <c r="C4" i="8"/>
  <c r="C3" i="8"/>
  <c r="C2" i="8"/>
  <c r="M69" i="7"/>
  <c r="K69" i="7"/>
  <c r="I69" i="7"/>
  <c r="M68" i="7"/>
  <c r="M67" i="7" s="1"/>
  <c r="K68" i="7"/>
  <c r="I68" i="7"/>
  <c r="M66" i="7"/>
  <c r="K66" i="7"/>
  <c r="I66" i="7"/>
  <c r="M65" i="7"/>
  <c r="K65" i="7"/>
  <c r="I65" i="7"/>
  <c r="M64" i="7"/>
  <c r="K64" i="7"/>
  <c r="I64" i="7"/>
  <c r="M63" i="7"/>
  <c r="K63" i="7"/>
  <c r="I63" i="7"/>
  <c r="M62" i="7"/>
  <c r="K62" i="7"/>
  <c r="I62" i="7"/>
  <c r="M60" i="7"/>
  <c r="K60" i="7"/>
  <c r="I60" i="7"/>
  <c r="M59" i="7"/>
  <c r="K59" i="7"/>
  <c r="I59" i="7"/>
  <c r="M58" i="7"/>
  <c r="K58" i="7"/>
  <c r="I58" i="7"/>
  <c r="M57" i="7"/>
  <c r="K57" i="7"/>
  <c r="I57" i="7"/>
  <c r="M56" i="7"/>
  <c r="K56" i="7"/>
  <c r="I56" i="7"/>
  <c r="M55" i="7"/>
  <c r="K55" i="7"/>
  <c r="I55" i="7"/>
  <c r="M54" i="7"/>
  <c r="K54" i="7"/>
  <c r="I54" i="7"/>
  <c r="M53" i="7"/>
  <c r="K53" i="7"/>
  <c r="I53" i="7"/>
  <c r="M52" i="7"/>
  <c r="K52" i="7"/>
  <c r="I52" i="7"/>
  <c r="M51" i="7"/>
  <c r="K51" i="7"/>
  <c r="I51" i="7"/>
  <c r="M49" i="7"/>
  <c r="K49" i="7"/>
  <c r="I49" i="7"/>
  <c r="M48" i="7"/>
  <c r="K48" i="7"/>
  <c r="I48" i="7"/>
  <c r="M47" i="7"/>
  <c r="K47" i="7"/>
  <c r="I47" i="7"/>
  <c r="M46" i="7"/>
  <c r="K46" i="7"/>
  <c r="I46" i="7"/>
  <c r="M44" i="7"/>
  <c r="K44" i="7"/>
  <c r="I44" i="7"/>
  <c r="M43" i="7"/>
  <c r="K43" i="7"/>
  <c r="I43" i="7"/>
  <c r="M42" i="7"/>
  <c r="K42" i="7"/>
  <c r="I42" i="7"/>
  <c r="M40" i="7"/>
  <c r="M39" i="7" s="1"/>
  <c r="K40" i="7"/>
  <c r="K39" i="7" s="1"/>
  <c r="I40" i="7"/>
  <c r="I39" i="7" s="1"/>
  <c r="M38" i="7"/>
  <c r="M37" i="7" s="1"/>
  <c r="K38" i="7"/>
  <c r="K37" i="7" s="1"/>
  <c r="I38" i="7"/>
  <c r="I37" i="7" s="1"/>
  <c r="M36" i="7"/>
  <c r="K36" i="7"/>
  <c r="I36" i="7"/>
  <c r="M35" i="7"/>
  <c r="K35" i="7"/>
  <c r="I35" i="7"/>
  <c r="M34" i="7"/>
  <c r="K34" i="7"/>
  <c r="I34" i="7"/>
  <c r="M33" i="7"/>
  <c r="K33" i="7"/>
  <c r="I33" i="7"/>
  <c r="M32" i="7"/>
  <c r="K32" i="7"/>
  <c r="I32" i="7"/>
  <c r="M31" i="7"/>
  <c r="K31" i="7"/>
  <c r="I31" i="7"/>
  <c r="M30" i="7"/>
  <c r="K30" i="7"/>
  <c r="I30" i="7"/>
  <c r="M29" i="7"/>
  <c r="K29" i="7"/>
  <c r="I29" i="7"/>
  <c r="M28" i="7"/>
  <c r="K28" i="7"/>
  <c r="I28" i="7"/>
  <c r="M27" i="7"/>
  <c r="K27" i="7"/>
  <c r="I27" i="7"/>
  <c r="M26" i="7"/>
  <c r="K26" i="7"/>
  <c r="I26" i="7"/>
  <c r="M25" i="7"/>
  <c r="K25" i="7"/>
  <c r="I25" i="7"/>
  <c r="M24" i="7"/>
  <c r="K24" i="7"/>
  <c r="I24" i="7"/>
  <c r="M23" i="7"/>
  <c r="K23" i="7"/>
  <c r="I23" i="7"/>
  <c r="M22" i="7"/>
  <c r="K22" i="7"/>
  <c r="I22" i="7"/>
  <c r="M21" i="7"/>
  <c r="K21" i="7"/>
  <c r="I21" i="7"/>
  <c r="M20" i="7"/>
  <c r="K20" i="7"/>
  <c r="I20" i="7"/>
  <c r="M19" i="7"/>
  <c r="K19" i="7"/>
  <c r="I19" i="7"/>
  <c r="M18" i="7"/>
  <c r="K18" i="7"/>
  <c r="I18" i="7"/>
  <c r="M17" i="7"/>
  <c r="K17" i="7"/>
  <c r="I17" i="7"/>
  <c r="M16" i="7"/>
  <c r="K16" i="7"/>
  <c r="I16" i="7"/>
  <c r="C8" i="7"/>
  <c r="C5" i="7"/>
  <c r="C4" i="7"/>
  <c r="C3" i="7"/>
  <c r="C2" i="7"/>
  <c r="M78" i="6"/>
  <c r="K78" i="6"/>
  <c r="I78" i="6"/>
  <c r="M77" i="6"/>
  <c r="K77" i="6"/>
  <c r="I77" i="6"/>
  <c r="M75" i="6"/>
  <c r="K75" i="6"/>
  <c r="I75" i="6"/>
  <c r="M74" i="6"/>
  <c r="K74" i="6"/>
  <c r="I74" i="6"/>
  <c r="M73" i="6"/>
  <c r="K73" i="6"/>
  <c r="I73" i="6"/>
  <c r="M72" i="6"/>
  <c r="K72" i="6"/>
  <c r="I72" i="6"/>
  <c r="M71" i="6"/>
  <c r="K71" i="6"/>
  <c r="I71" i="6"/>
  <c r="M70" i="6"/>
  <c r="K70" i="6"/>
  <c r="I70" i="6"/>
  <c r="M68" i="6"/>
  <c r="K68" i="6"/>
  <c r="I68" i="6"/>
  <c r="M67" i="6"/>
  <c r="K67" i="6"/>
  <c r="I67" i="6"/>
  <c r="M66" i="6"/>
  <c r="K66" i="6"/>
  <c r="I66" i="6"/>
  <c r="M65" i="6"/>
  <c r="K65" i="6"/>
  <c r="I65" i="6"/>
  <c r="M64" i="6"/>
  <c r="K64" i="6"/>
  <c r="I64" i="6"/>
  <c r="M63" i="6"/>
  <c r="K63" i="6"/>
  <c r="I63" i="6"/>
  <c r="M62" i="6"/>
  <c r="K62" i="6"/>
  <c r="I62" i="6"/>
  <c r="M61" i="6"/>
  <c r="K61" i="6"/>
  <c r="I61" i="6"/>
  <c r="M60" i="6"/>
  <c r="K60" i="6"/>
  <c r="I60" i="6"/>
  <c r="M59" i="6"/>
  <c r="K59" i="6"/>
  <c r="I59" i="6"/>
  <c r="M58" i="6"/>
  <c r="K58" i="6"/>
  <c r="I58" i="6"/>
  <c r="M57" i="6"/>
  <c r="K57" i="6"/>
  <c r="I57" i="6"/>
  <c r="M56" i="6"/>
  <c r="K56" i="6"/>
  <c r="I56" i="6"/>
  <c r="M54" i="6"/>
  <c r="K54" i="6"/>
  <c r="I54" i="6"/>
  <c r="M53" i="6"/>
  <c r="K53" i="6"/>
  <c r="I53" i="6"/>
  <c r="M52" i="6"/>
  <c r="K52" i="6"/>
  <c r="I52" i="6"/>
  <c r="M51" i="6"/>
  <c r="K51" i="6"/>
  <c r="I51" i="6"/>
  <c r="M50" i="6"/>
  <c r="K50" i="6"/>
  <c r="I50" i="6"/>
  <c r="M49" i="6"/>
  <c r="K49" i="6"/>
  <c r="I49" i="6"/>
  <c r="M47" i="6"/>
  <c r="K47" i="6"/>
  <c r="I47" i="6"/>
  <c r="M46" i="6"/>
  <c r="K46" i="6"/>
  <c r="I46" i="6"/>
  <c r="M45" i="6"/>
  <c r="K45" i="6"/>
  <c r="I45" i="6"/>
  <c r="M43" i="6"/>
  <c r="M42" i="6" s="1"/>
  <c r="K43" i="6"/>
  <c r="I43" i="6"/>
  <c r="I42" i="6" s="1"/>
  <c r="K42" i="6"/>
  <c r="M41" i="6"/>
  <c r="M40" i="6" s="1"/>
  <c r="K41" i="6"/>
  <c r="K40" i="6" s="1"/>
  <c r="I41" i="6"/>
  <c r="I40" i="6" s="1"/>
  <c r="M39" i="6"/>
  <c r="K39" i="6"/>
  <c r="I39" i="6"/>
  <c r="M38" i="6"/>
  <c r="K38" i="6"/>
  <c r="I38" i="6"/>
  <c r="M37" i="6"/>
  <c r="K37" i="6"/>
  <c r="I37" i="6"/>
  <c r="M36" i="6"/>
  <c r="K36" i="6"/>
  <c r="I36" i="6"/>
  <c r="M35" i="6"/>
  <c r="K35" i="6"/>
  <c r="I35" i="6"/>
  <c r="M34" i="6"/>
  <c r="K34" i="6"/>
  <c r="I34" i="6"/>
  <c r="M33" i="6"/>
  <c r="K33" i="6"/>
  <c r="I33" i="6"/>
  <c r="M32" i="6"/>
  <c r="K32" i="6"/>
  <c r="I32" i="6"/>
  <c r="M31" i="6"/>
  <c r="K31" i="6"/>
  <c r="I31" i="6"/>
  <c r="M30" i="6"/>
  <c r="K30" i="6"/>
  <c r="I30" i="6"/>
  <c r="M29" i="6"/>
  <c r="K29" i="6"/>
  <c r="I29" i="6"/>
  <c r="M28" i="6"/>
  <c r="K28" i="6"/>
  <c r="I28" i="6"/>
  <c r="M27" i="6"/>
  <c r="K27" i="6"/>
  <c r="I27" i="6"/>
  <c r="M26" i="6"/>
  <c r="K26" i="6"/>
  <c r="I26" i="6"/>
  <c r="M25" i="6"/>
  <c r="K25" i="6"/>
  <c r="I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M18" i="6"/>
  <c r="K18" i="6"/>
  <c r="I18" i="6"/>
  <c r="M17" i="6"/>
  <c r="K17" i="6"/>
  <c r="I17" i="6"/>
  <c r="M16" i="6"/>
  <c r="K16" i="6"/>
  <c r="I16" i="6"/>
  <c r="C8" i="6"/>
  <c r="C5" i="6"/>
  <c r="C4" i="6"/>
  <c r="C3" i="6"/>
  <c r="C2" i="6"/>
  <c r="M66" i="5"/>
  <c r="K66" i="5"/>
  <c r="I66" i="5"/>
  <c r="M65" i="5"/>
  <c r="K65" i="5"/>
  <c r="K64" i="5" s="1"/>
  <c r="I65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7" i="5"/>
  <c r="K47" i="5"/>
  <c r="I47" i="5"/>
  <c r="M46" i="5"/>
  <c r="K46" i="5"/>
  <c r="I46" i="5"/>
  <c r="M45" i="5"/>
  <c r="K45" i="5"/>
  <c r="I45" i="5"/>
  <c r="M44" i="5"/>
  <c r="K44" i="5"/>
  <c r="I44" i="5"/>
  <c r="M42" i="5"/>
  <c r="K42" i="5"/>
  <c r="I42" i="5"/>
  <c r="M41" i="5"/>
  <c r="K41" i="5"/>
  <c r="I41" i="5"/>
  <c r="M40" i="5"/>
  <c r="K40" i="5"/>
  <c r="I40" i="5"/>
  <c r="M38" i="5"/>
  <c r="M37" i="5" s="1"/>
  <c r="K38" i="5"/>
  <c r="K37" i="5" s="1"/>
  <c r="I38" i="5"/>
  <c r="I37" i="5" s="1"/>
  <c r="M36" i="5"/>
  <c r="M35" i="5" s="1"/>
  <c r="K36" i="5"/>
  <c r="K35" i="5" s="1"/>
  <c r="I36" i="5"/>
  <c r="I35" i="5" s="1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C8" i="5"/>
  <c r="C5" i="5"/>
  <c r="C4" i="5"/>
  <c r="C3" i="5"/>
  <c r="C2" i="5"/>
  <c r="M55" i="4"/>
  <c r="K55" i="4"/>
  <c r="I55" i="4"/>
  <c r="M54" i="4"/>
  <c r="M53" i="4" s="1"/>
  <c r="K54" i="4"/>
  <c r="I54" i="4"/>
  <c r="M52" i="4"/>
  <c r="K52" i="4"/>
  <c r="I52" i="4"/>
  <c r="M51" i="4"/>
  <c r="K51" i="4"/>
  <c r="I51" i="4"/>
  <c r="M50" i="4"/>
  <c r="K50" i="4"/>
  <c r="I50" i="4"/>
  <c r="M49" i="4"/>
  <c r="K49" i="4"/>
  <c r="I49" i="4"/>
  <c r="M48" i="4"/>
  <c r="K48" i="4"/>
  <c r="I48" i="4"/>
  <c r="M47" i="4"/>
  <c r="K47" i="4"/>
  <c r="I47" i="4"/>
  <c r="M46" i="4"/>
  <c r="K46" i="4"/>
  <c r="I46" i="4"/>
  <c r="M45" i="4"/>
  <c r="K45" i="4"/>
  <c r="I45" i="4"/>
  <c r="M44" i="4"/>
  <c r="K44" i="4"/>
  <c r="I44" i="4"/>
  <c r="M43" i="4"/>
  <c r="K43" i="4"/>
  <c r="I43" i="4"/>
  <c r="M41" i="4"/>
  <c r="M40" i="4" s="1"/>
  <c r="K41" i="4"/>
  <c r="K40" i="4" s="1"/>
  <c r="I41" i="4"/>
  <c r="I40" i="4" s="1"/>
  <c r="M39" i="4"/>
  <c r="K39" i="4"/>
  <c r="I39" i="4"/>
  <c r="M38" i="4"/>
  <c r="K38" i="4"/>
  <c r="I38" i="4"/>
  <c r="M37" i="4"/>
  <c r="K37" i="4"/>
  <c r="I37" i="4"/>
  <c r="M35" i="4"/>
  <c r="M34" i="4" s="1"/>
  <c r="K35" i="4"/>
  <c r="K34" i="4" s="1"/>
  <c r="I35" i="4"/>
  <c r="I34" i="4" s="1"/>
  <c r="M33" i="4"/>
  <c r="K33" i="4"/>
  <c r="I33" i="4"/>
  <c r="M32" i="4"/>
  <c r="K32" i="4"/>
  <c r="I32" i="4"/>
  <c r="M31" i="4"/>
  <c r="K31" i="4"/>
  <c r="I31" i="4"/>
  <c r="M30" i="4"/>
  <c r="K30" i="4"/>
  <c r="I30" i="4"/>
  <c r="M29" i="4"/>
  <c r="K29" i="4"/>
  <c r="I29" i="4"/>
  <c r="M28" i="4"/>
  <c r="K28" i="4"/>
  <c r="I28" i="4"/>
  <c r="M27" i="4"/>
  <c r="K27" i="4"/>
  <c r="I27" i="4"/>
  <c r="M26" i="4"/>
  <c r="K26" i="4"/>
  <c r="I26" i="4"/>
  <c r="M25" i="4"/>
  <c r="K25" i="4"/>
  <c r="I25" i="4"/>
  <c r="M24" i="4"/>
  <c r="K24" i="4"/>
  <c r="I24" i="4"/>
  <c r="M23" i="4"/>
  <c r="K23" i="4"/>
  <c r="I23" i="4"/>
  <c r="M22" i="4"/>
  <c r="K22" i="4"/>
  <c r="I22" i="4"/>
  <c r="M21" i="4"/>
  <c r="K21" i="4"/>
  <c r="I21" i="4"/>
  <c r="M20" i="4"/>
  <c r="K20" i="4"/>
  <c r="I20" i="4"/>
  <c r="M19" i="4"/>
  <c r="K19" i="4"/>
  <c r="I19" i="4"/>
  <c r="M18" i="4"/>
  <c r="K18" i="4"/>
  <c r="I18" i="4"/>
  <c r="M17" i="4"/>
  <c r="K17" i="4"/>
  <c r="I17" i="4"/>
  <c r="M16" i="4"/>
  <c r="K16" i="4"/>
  <c r="I16" i="4"/>
  <c r="C8" i="4"/>
  <c r="C5" i="4"/>
  <c r="C4" i="4"/>
  <c r="C3" i="4"/>
  <c r="C2" i="4"/>
  <c r="M66" i="3"/>
  <c r="K66" i="3"/>
  <c r="I66" i="3"/>
  <c r="M65" i="3"/>
  <c r="M64" i="3" s="1"/>
  <c r="K65" i="3"/>
  <c r="K64" i="3" s="1"/>
  <c r="I65" i="3"/>
  <c r="M63" i="3"/>
  <c r="K63" i="3"/>
  <c r="I63" i="3"/>
  <c r="M62" i="3"/>
  <c r="K62" i="3"/>
  <c r="I62" i="3"/>
  <c r="M61" i="3"/>
  <c r="K61" i="3"/>
  <c r="I61" i="3"/>
  <c r="M60" i="3"/>
  <c r="K60" i="3"/>
  <c r="I60" i="3"/>
  <c r="M59" i="3"/>
  <c r="K59" i="3"/>
  <c r="I59" i="3"/>
  <c r="M57" i="3"/>
  <c r="K57" i="3"/>
  <c r="I57" i="3"/>
  <c r="M56" i="3"/>
  <c r="K56" i="3"/>
  <c r="I56" i="3"/>
  <c r="M55" i="3"/>
  <c r="K55" i="3"/>
  <c r="I55" i="3"/>
  <c r="M54" i="3"/>
  <c r="K54" i="3"/>
  <c r="I54" i="3"/>
  <c r="M53" i="3"/>
  <c r="K53" i="3"/>
  <c r="I53" i="3"/>
  <c r="M52" i="3"/>
  <c r="K52" i="3"/>
  <c r="I52" i="3"/>
  <c r="M51" i="3"/>
  <c r="K51" i="3"/>
  <c r="I51" i="3"/>
  <c r="M50" i="3"/>
  <c r="K50" i="3"/>
  <c r="I50" i="3"/>
  <c r="M49" i="3"/>
  <c r="K49" i="3"/>
  <c r="I49" i="3"/>
  <c r="M47" i="3"/>
  <c r="K47" i="3"/>
  <c r="I47" i="3"/>
  <c r="M46" i="3"/>
  <c r="K46" i="3"/>
  <c r="I46" i="3"/>
  <c r="M45" i="3"/>
  <c r="K45" i="3"/>
  <c r="I45" i="3"/>
  <c r="M44" i="3"/>
  <c r="K44" i="3"/>
  <c r="I44" i="3"/>
  <c r="M42" i="3"/>
  <c r="K42" i="3"/>
  <c r="I42" i="3"/>
  <c r="M41" i="3"/>
  <c r="K41" i="3"/>
  <c r="I41" i="3"/>
  <c r="M40" i="3"/>
  <c r="K40" i="3"/>
  <c r="I40" i="3"/>
  <c r="M38" i="3"/>
  <c r="M37" i="3" s="1"/>
  <c r="K38" i="3"/>
  <c r="K37" i="3" s="1"/>
  <c r="I38" i="3"/>
  <c r="I37" i="3" s="1"/>
  <c r="M36" i="3"/>
  <c r="M35" i="3" s="1"/>
  <c r="K36" i="3"/>
  <c r="K35" i="3" s="1"/>
  <c r="I36" i="3"/>
  <c r="I35" i="3" s="1"/>
  <c r="M34" i="3"/>
  <c r="K34" i="3"/>
  <c r="I34" i="3"/>
  <c r="M33" i="3"/>
  <c r="K33" i="3"/>
  <c r="I33" i="3"/>
  <c r="M32" i="3"/>
  <c r="K32" i="3"/>
  <c r="I32" i="3"/>
  <c r="M31" i="3"/>
  <c r="K31" i="3"/>
  <c r="I31" i="3"/>
  <c r="M30" i="3"/>
  <c r="K30" i="3"/>
  <c r="I30" i="3"/>
  <c r="M29" i="3"/>
  <c r="K29" i="3"/>
  <c r="I29" i="3"/>
  <c r="M28" i="3"/>
  <c r="K28" i="3"/>
  <c r="I28" i="3"/>
  <c r="M27" i="3"/>
  <c r="K27" i="3"/>
  <c r="I27" i="3"/>
  <c r="M26" i="3"/>
  <c r="K26" i="3"/>
  <c r="I26" i="3"/>
  <c r="M25" i="3"/>
  <c r="K25" i="3"/>
  <c r="I25" i="3"/>
  <c r="M24" i="3"/>
  <c r="K24" i="3"/>
  <c r="I24" i="3"/>
  <c r="M23" i="3"/>
  <c r="K23" i="3"/>
  <c r="I23" i="3"/>
  <c r="M22" i="3"/>
  <c r="K22" i="3"/>
  <c r="I22" i="3"/>
  <c r="M21" i="3"/>
  <c r="K21" i="3"/>
  <c r="I21" i="3"/>
  <c r="M20" i="3"/>
  <c r="K20" i="3"/>
  <c r="I20" i="3"/>
  <c r="M19" i="3"/>
  <c r="K19" i="3"/>
  <c r="I19" i="3"/>
  <c r="M18" i="3"/>
  <c r="K18" i="3"/>
  <c r="I18" i="3"/>
  <c r="M17" i="3"/>
  <c r="K17" i="3"/>
  <c r="I17" i="3"/>
  <c r="M16" i="3"/>
  <c r="K16" i="3"/>
  <c r="I16" i="3"/>
  <c r="C8" i="3"/>
  <c r="C5" i="3"/>
  <c r="C4" i="3"/>
  <c r="C3" i="3"/>
  <c r="C2" i="3"/>
  <c r="I103" i="19" l="1"/>
  <c r="I63" i="19"/>
  <c r="K65" i="16"/>
  <c r="M70" i="9"/>
  <c r="K91" i="18"/>
  <c r="M63" i="19"/>
  <c r="M35" i="13"/>
  <c r="I69" i="17"/>
  <c r="K67" i="7"/>
  <c r="I81" i="12"/>
  <c r="M69" i="17"/>
  <c r="K67" i="19"/>
  <c r="M64" i="5"/>
  <c r="M70" i="10"/>
  <c r="I117" i="19"/>
  <c r="I116" i="19" s="1"/>
  <c r="K63" i="19"/>
  <c r="M77" i="12"/>
  <c r="M37" i="14"/>
  <c r="I85" i="18"/>
  <c r="I46" i="9"/>
  <c r="I64" i="11"/>
  <c r="I91" i="18"/>
  <c r="K74" i="19"/>
  <c r="I80" i="12"/>
  <c r="K59" i="19"/>
  <c r="M43" i="3"/>
  <c r="I64" i="5"/>
  <c r="M65" i="16"/>
  <c r="I53" i="19"/>
  <c r="K15" i="11"/>
  <c r="I43" i="11"/>
  <c r="M64" i="11"/>
  <c r="K46" i="12"/>
  <c r="M91" i="18"/>
  <c r="M39" i="5"/>
  <c r="K43" i="5"/>
  <c r="K70" i="10"/>
  <c r="K77" i="12"/>
  <c r="M51" i="15"/>
  <c r="K55" i="15"/>
  <c r="I39" i="16"/>
  <c r="M15" i="19"/>
  <c r="K61" i="15"/>
  <c r="I77" i="12"/>
  <c r="M55" i="6"/>
  <c r="I48" i="8"/>
  <c r="K54" i="12"/>
  <c r="K41" i="7"/>
  <c r="M48" i="16"/>
  <c r="I59" i="19"/>
  <c r="M107" i="19"/>
  <c r="M106" i="19" s="1"/>
  <c r="I44" i="6"/>
  <c r="I39" i="3"/>
  <c r="I43" i="3"/>
  <c r="M15" i="4"/>
  <c r="I36" i="4"/>
  <c r="I48" i="6"/>
  <c r="I70" i="10"/>
  <c r="I61" i="15"/>
  <c r="I42" i="17"/>
  <c r="K69" i="17"/>
  <c r="M62" i="18"/>
  <c r="M53" i="19"/>
  <c r="I74" i="19"/>
  <c r="K44" i="8"/>
  <c r="K71" i="12"/>
  <c r="I45" i="7"/>
  <c r="K15" i="10"/>
  <c r="I50" i="12"/>
  <c r="I50" i="18"/>
  <c r="K42" i="4"/>
  <c r="M53" i="9"/>
  <c r="I39" i="11"/>
  <c r="M87" i="15"/>
  <c r="K63" i="17"/>
  <c r="K53" i="19"/>
  <c r="M74" i="19"/>
  <c r="K107" i="19"/>
  <c r="K106" i="19" s="1"/>
  <c r="K39" i="3"/>
  <c r="K36" i="4"/>
  <c r="I67" i="7"/>
  <c r="M72" i="8"/>
  <c r="K15" i="9"/>
  <c r="I74" i="9"/>
  <c r="I43" i="10"/>
  <c r="M41" i="14"/>
  <c r="M39" i="16"/>
  <c r="K43" i="16"/>
  <c r="M54" i="18"/>
  <c r="I15" i="19"/>
  <c r="M67" i="19"/>
  <c r="K117" i="19"/>
  <c r="K116" i="19" s="1"/>
  <c r="K15" i="8"/>
  <c r="I52" i="10"/>
  <c r="M95" i="19"/>
  <c r="I41" i="7"/>
  <c r="K54" i="8"/>
  <c r="M59" i="19"/>
  <c r="K95" i="19"/>
  <c r="M74" i="9"/>
  <c r="M73" i="9" s="1"/>
  <c r="K76" i="6"/>
  <c r="M46" i="12"/>
  <c r="M78" i="18"/>
  <c r="I107" i="19"/>
  <c r="M48" i="5"/>
  <c r="I58" i="5"/>
  <c r="M58" i="5"/>
  <c r="M15" i="6"/>
  <c r="M48" i="8"/>
  <c r="M43" i="11"/>
  <c r="K64" i="11"/>
  <c r="M39" i="13"/>
  <c r="K39" i="13"/>
  <c r="I87" i="15"/>
  <c r="K15" i="19"/>
  <c r="I67" i="19"/>
  <c r="M117" i="19"/>
  <c r="M116" i="19" s="1"/>
  <c r="K63" i="9"/>
  <c r="I61" i="7"/>
  <c r="K58" i="5"/>
  <c r="M58" i="3"/>
  <c r="I78" i="18"/>
  <c r="I64" i="10"/>
  <c r="I69" i="6"/>
  <c r="I58" i="3"/>
  <c r="I95" i="19"/>
  <c r="I15" i="18"/>
  <c r="I15" i="16"/>
  <c r="K43" i="3"/>
  <c r="K48" i="6"/>
  <c r="I15" i="7"/>
  <c r="M45" i="7"/>
  <c r="I15" i="8"/>
  <c r="I53" i="9"/>
  <c r="M15" i="10"/>
  <c r="I15" i="11"/>
  <c r="I46" i="12"/>
  <c r="I39" i="13"/>
  <c r="K15" i="16"/>
  <c r="K15" i="18"/>
  <c r="K78" i="18"/>
  <c r="M39" i="3"/>
  <c r="K58" i="3"/>
  <c r="I64" i="3"/>
  <c r="M36" i="4"/>
  <c r="K53" i="4"/>
  <c r="I15" i="5"/>
  <c r="I15" i="6"/>
  <c r="M48" i="6"/>
  <c r="M76" i="6"/>
  <c r="K15" i="7"/>
  <c r="M41" i="7"/>
  <c r="K45" i="7"/>
  <c r="I44" i="8"/>
  <c r="M44" i="8"/>
  <c r="I66" i="8"/>
  <c r="I42" i="9"/>
  <c r="K53" i="9"/>
  <c r="I63" i="9"/>
  <c r="K43" i="11"/>
  <c r="I48" i="11"/>
  <c r="M15" i="12"/>
  <c r="M71" i="12"/>
  <c r="K51" i="15"/>
  <c r="I55" i="15"/>
  <c r="M55" i="15"/>
  <c r="M15" i="16"/>
  <c r="K39" i="16"/>
  <c r="I43" i="16"/>
  <c r="M43" i="16"/>
  <c r="I15" i="17"/>
  <c r="M15" i="17"/>
  <c r="I63" i="17"/>
  <c r="M63" i="17"/>
  <c r="M15" i="18"/>
  <c r="I62" i="18"/>
  <c r="M15" i="7"/>
  <c r="K39" i="11"/>
  <c r="I15" i="12"/>
  <c r="M15" i="15"/>
  <c r="K88" i="18"/>
  <c r="M44" i="6"/>
  <c r="K61" i="7"/>
  <c r="M39" i="11"/>
  <c r="K35" i="13"/>
  <c r="K15" i="15"/>
  <c r="I51" i="15"/>
  <c r="I81" i="15"/>
  <c r="M59" i="16"/>
  <c r="I52" i="17"/>
  <c r="I15" i="3"/>
  <c r="K48" i="3"/>
  <c r="M43" i="5"/>
  <c r="M69" i="6"/>
  <c r="I76" i="6"/>
  <c r="I50" i="7"/>
  <c r="M54" i="8"/>
  <c r="K66" i="8"/>
  <c r="I70" i="9"/>
  <c r="I47" i="10"/>
  <c r="I54" i="12"/>
  <c r="M15" i="13"/>
  <c r="K15" i="13"/>
  <c r="M81" i="15"/>
  <c r="K59" i="16"/>
  <c r="I46" i="17"/>
  <c r="K52" i="17"/>
  <c r="K50" i="18"/>
  <c r="K54" i="18"/>
  <c r="K85" i="18"/>
  <c r="K15" i="6"/>
  <c r="M61" i="7"/>
  <c r="M15" i="8"/>
  <c r="K43" i="10"/>
  <c r="M64" i="10"/>
  <c r="M15" i="11"/>
  <c r="I71" i="12"/>
  <c r="K81" i="12"/>
  <c r="K80" i="12" s="1"/>
  <c r="I35" i="13"/>
  <c r="I37" i="14"/>
  <c r="K15" i="17"/>
  <c r="K62" i="18"/>
  <c r="M42" i="4"/>
  <c r="K48" i="5"/>
  <c r="K69" i="6"/>
  <c r="K46" i="9"/>
  <c r="M43" i="10"/>
  <c r="K64" i="10"/>
  <c r="K37" i="14"/>
  <c r="K81" i="15"/>
  <c r="I59" i="16"/>
  <c r="M42" i="17"/>
  <c r="I54" i="18"/>
  <c r="K15" i="3"/>
  <c r="I48" i="3"/>
  <c r="M48" i="3"/>
  <c r="I15" i="4"/>
  <c r="I53" i="4"/>
  <c r="I39" i="5"/>
  <c r="I43" i="5"/>
  <c r="I55" i="6"/>
  <c r="K50" i="7"/>
  <c r="I54" i="8"/>
  <c r="M66" i="8"/>
  <c r="K42" i="9"/>
  <c r="K70" i="9"/>
  <c r="K47" i="10"/>
  <c r="K48" i="11"/>
  <c r="K58" i="11"/>
  <c r="K50" i="12"/>
  <c r="I15" i="13"/>
  <c r="I15" i="14"/>
  <c r="M15" i="14"/>
  <c r="M14" i="14" s="1"/>
  <c r="M56" i="14" s="1"/>
  <c r="I41" i="14"/>
  <c r="I48" i="16"/>
  <c r="K46" i="17"/>
  <c r="M52" i="17"/>
  <c r="M50" i="18"/>
  <c r="M85" i="18"/>
  <c r="M88" i="18"/>
  <c r="K15" i="5"/>
  <c r="I48" i="5"/>
  <c r="K44" i="6"/>
  <c r="M46" i="9"/>
  <c r="K52" i="10"/>
  <c r="I58" i="11"/>
  <c r="K15" i="12"/>
  <c r="I15" i="15"/>
  <c r="K42" i="17"/>
  <c r="M15" i="5"/>
  <c r="M15" i="9"/>
  <c r="M52" i="10"/>
  <c r="M54" i="12"/>
  <c r="M81" i="12"/>
  <c r="M80" i="12" s="1"/>
  <c r="M15" i="3"/>
  <c r="K15" i="4"/>
  <c r="I42" i="4"/>
  <c r="K39" i="5"/>
  <c r="K55" i="6"/>
  <c r="M50" i="7"/>
  <c r="K48" i="8"/>
  <c r="K72" i="8"/>
  <c r="I15" i="9"/>
  <c r="M42" i="9"/>
  <c r="M63" i="9"/>
  <c r="K74" i="9"/>
  <c r="K73" i="9" s="1"/>
  <c r="I15" i="10"/>
  <c r="M47" i="10"/>
  <c r="M48" i="11"/>
  <c r="M58" i="11"/>
  <c r="M50" i="12"/>
  <c r="K15" i="14"/>
  <c r="K41" i="14"/>
  <c r="M61" i="15"/>
  <c r="K48" i="16"/>
  <c r="M46" i="17"/>
  <c r="M14" i="4" l="1"/>
  <c r="M56" i="4" s="1"/>
  <c r="M14" i="19"/>
  <c r="K14" i="4"/>
  <c r="K56" i="4" s="1"/>
  <c r="M120" i="19"/>
  <c r="I14" i="13"/>
  <c r="I52" i="13" s="1"/>
  <c r="C15" i="1" s="1"/>
  <c r="K14" i="7"/>
  <c r="K70" i="7" s="1"/>
  <c r="M14" i="6"/>
  <c r="M79" i="6" s="1"/>
  <c r="I73" i="9"/>
  <c r="K14" i="19"/>
  <c r="K120" i="19" s="1"/>
  <c r="I88" i="18"/>
  <c r="M14" i="13"/>
  <c r="M52" i="13" s="1"/>
  <c r="I106" i="19"/>
  <c r="M14" i="18"/>
  <c r="M94" i="18" s="1"/>
  <c r="M14" i="17"/>
  <c r="M72" i="17" s="1"/>
  <c r="K14" i="17"/>
  <c r="K72" i="17" s="1"/>
  <c r="M14" i="16"/>
  <c r="M68" i="16" s="1"/>
  <c r="K14" i="15"/>
  <c r="K90" i="15" s="1"/>
  <c r="I14" i="15"/>
  <c r="I90" i="15" s="1"/>
  <c r="C17" i="1" s="1"/>
  <c r="M14" i="5"/>
  <c r="M67" i="5" s="1"/>
  <c r="K14" i="18"/>
  <c r="K94" i="18" s="1"/>
  <c r="K14" i="13"/>
  <c r="K52" i="13" s="1"/>
  <c r="M14" i="7"/>
  <c r="M70" i="7" s="1"/>
  <c r="I14" i="19"/>
  <c r="M14" i="11"/>
  <c r="M67" i="11" s="1"/>
  <c r="I14" i="9"/>
  <c r="I14" i="4"/>
  <c r="I56" i="4" s="1"/>
  <c r="C6" i="1" s="1"/>
  <c r="K14" i="14"/>
  <c r="K56" i="14" s="1"/>
  <c r="M14" i="8"/>
  <c r="M75" i="8" s="1"/>
  <c r="I14" i="5"/>
  <c r="I67" i="5" s="1"/>
  <c r="C7" i="1" s="1"/>
  <c r="I14" i="17"/>
  <c r="I72" i="17" s="1"/>
  <c r="C19" i="1" s="1"/>
  <c r="K14" i="16"/>
  <c r="K68" i="16" s="1"/>
  <c r="M14" i="15"/>
  <c r="M90" i="15" s="1"/>
  <c r="K14" i="11"/>
  <c r="K67" i="11" s="1"/>
  <c r="K14" i="10"/>
  <c r="K73" i="10" s="1"/>
  <c r="K14" i="9"/>
  <c r="K77" i="9" s="1"/>
  <c r="K14" i="8"/>
  <c r="K75" i="8" s="1"/>
  <c r="K14" i="6"/>
  <c r="K79" i="6" s="1"/>
  <c r="K14" i="5"/>
  <c r="K67" i="5" s="1"/>
  <c r="I14" i="16"/>
  <c r="I68" i="16" s="1"/>
  <c r="C18" i="1" s="1"/>
  <c r="I14" i="8"/>
  <c r="I75" i="8" s="1"/>
  <c r="C10" i="1" s="1"/>
  <c r="I14" i="3"/>
  <c r="I67" i="3" s="1"/>
  <c r="C5" i="1" s="1"/>
  <c r="I14" i="18"/>
  <c r="I94" i="18" s="1"/>
  <c r="C20" i="1" s="1"/>
  <c r="I14" i="14"/>
  <c r="I56" i="14" s="1"/>
  <c r="C16" i="1" s="1"/>
  <c r="M14" i="12"/>
  <c r="M84" i="12" s="1"/>
  <c r="K14" i="12"/>
  <c r="K84" i="12" s="1"/>
  <c r="I14" i="7"/>
  <c r="I70" i="7" s="1"/>
  <c r="C9" i="1" s="1"/>
  <c r="I14" i="11"/>
  <c r="I67" i="11" s="1"/>
  <c r="C13" i="1" s="1"/>
  <c r="I14" i="10"/>
  <c r="I73" i="10" s="1"/>
  <c r="C12" i="1" s="1"/>
  <c r="M14" i="9"/>
  <c r="M77" i="9" s="1"/>
  <c r="M14" i="10"/>
  <c r="M73" i="10" s="1"/>
  <c r="K14" i="3"/>
  <c r="K67" i="3" s="1"/>
  <c r="M14" i="3"/>
  <c r="M67" i="3" s="1"/>
  <c r="I14" i="12"/>
  <c r="I84" i="12" s="1"/>
  <c r="C14" i="1" s="1"/>
  <c r="I14" i="6"/>
  <c r="I79" i="6" s="1"/>
  <c r="C8" i="1" s="1"/>
  <c r="I77" i="9" l="1"/>
  <c r="C11" i="1" s="1"/>
  <c r="I120" i="19"/>
  <c r="C4" i="1" s="1"/>
  <c r="C24" i="1" l="1"/>
</calcChain>
</file>

<file path=xl/sharedStrings.xml><?xml version="1.0" encoding="utf-8"?>
<sst xmlns="http://schemas.openxmlformats.org/spreadsheetml/2006/main" count="7918" uniqueCount="672">
  <si>
    <t>Názov objektu</t>
  </si>
  <si>
    <t>C h t e l n i c a                    Kanalizácia, stavba č.2 - 6.etapa</t>
  </si>
  <si>
    <t>Stoka ''Q''                                                   DN400      1544m</t>
  </si>
  <si>
    <t>Stoka ''Q1''                                                 DN300          83m</t>
  </si>
  <si>
    <t>Stoka ''Q2''                                                 DN300          82m</t>
  </si>
  <si>
    <t>Stoka ''Q3''                                                 DN300         178m</t>
  </si>
  <si>
    <t>Stoka ''U1''                                                 DN300          54m</t>
  </si>
  <si>
    <t>Stoka ''U2''                                                 DN300         287m</t>
  </si>
  <si>
    <t>CELKOM</t>
  </si>
  <si>
    <t>Stoka ''V1''                                                 DN300           77m</t>
  </si>
  <si>
    <t>Stoka ''Z1''                                                 DN300          236m</t>
  </si>
  <si>
    <t>Stoka ''Z2''                                                 DN300          123m</t>
  </si>
  <si>
    <t>Stoka ''X''                                                   DN300          312m</t>
  </si>
  <si>
    <t>Stoka ''X1''                                                 DN300           46m</t>
  </si>
  <si>
    <t>Stoka ''X2''                                                 DN300           92m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</si>
  <si>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</si>
  <si>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</si>
  <si>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</si>
  <si>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</si>
  <si>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</si>
  <si>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</si>
  <si>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</si>
  <si>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</si>
  <si>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</si>
  <si>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</si>
  <si>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</si>
  <si>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</si>
  <si>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</si>
  <si>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</si>
  <si>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</si>
  <si>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</si>
  <si>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</si>
  <si>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      Verejná stoková sieť - Gravitačná kanalizácia</t>
  </si>
  <si>
    <t>P.Č.</t>
  </si>
  <si>
    <t>Cena celkom</t>
  </si>
  <si>
    <t>ROZPOČET</t>
  </si>
  <si>
    <t>Stavba:</t>
  </si>
  <si>
    <t>Objekt:</t>
  </si>
  <si>
    <t>Časť:</t>
  </si>
  <si>
    <t>JKSO:</t>
  </si>
  <si>
    <t>Objednávateľ:</t>
  </si>
  <si>
    <t>Zhotoviteľ:</t>
  </si>
  <si>
    <t>Dátum:</t>
  </si>
  <si>
    <t>TV</t>
  </si>
  <si>
    <t>KCN</t>
  </si>
  <si>
    <t>Kód položky</t>
  </si>
  <si>
    <t>Popis</t>
  </si>
  <si>
    <t>MJ</t>
  </si>
  <si>
    <t>Množstvo celkom</t>
  </si>
  <si>
    <t>Cena jednotková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</si>
  <si>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</si>
  <si>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</si>
  <si>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</si>
  <si>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</si>
  <si>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</si>
  <si>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</si>
  <si>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</si>
  <si>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</t>
  </si>
  <si>
    <t>HSV</t>
  </si>
  <si>
    <t>Práce a dodávky HSV</t>
  </si>
  <si>
    <t>0</t>
  </si>
  <si>
    <t>1</t>
  </si>
  <si>
    <t>Zemné práce</t>
  </si>
  <si>
    <t>K</t>
  </si>
  <si>
    <t>001</t>
  </si>
  <si>
    <t>110011010</t>
  </si>
  <si>
    <t>Vytýčenie trasy vodovodu, kanalizácie v rovine</t>
  </si>
  <si>
    <t>km</t>
  </si>
  <si>
    <t>2</t>
  </si>
  <si>
    <t>221</t>
  </si>
  <si>
    <t>113107212</t>
  </si>
  <si>
    <t>Odstránenie podkladu alebo krytu nad 200 m2 z kameniva ťaženého, hr. vrstvy 100 do 200 mm 0,240t</t>
  </si>
  <si>
    <t>m2</t>
  </si>
  <si>
    <t>3</t>
  </si>
  <si>
    <t>113107223</t>
  </si>
  <si>
    <t>Odstránenie podkladu alebo krytu nad 200 m2 z kameniva hrubého drveného, hr.200 do 300 m 0,400t</t>
  </si>
  <si>
    <t>4</t>
  </si>
  <si>
    <t>113107232</t>
  </si>
  <si>
    <t>Odstránenie podkladu alebo krytu nad 200 m2 z betónu prostého, hr. vrstvy 150 do 300 mm 0,500 t</t>
  </si>
  <si>
    <t>5</t>
  </si>
  <si>
    <t>113107242</t>
  </si>
  <si>
    <t>Odstránenie podkladu alebo krytu asfaltového nad 200 m2, hr.nad 50 do 100 mm 0,181 t</t>
  </si>
  <si>
    <t>6</t>
  </si>
  <si>
    <t>115101200</t>
  </si>
  <si>
    <t>Čerpanie vody do 10 m s priemerným prítokom litrov za minútu do 100 l</t>
  </si>
  <si>
    <t>hod</t>
  </si>
  <si>
    <t>7</t>
  </si>
  <si>
    <t>115101300</t>
  </si>
  <si>
    <t>Pohotovosť záložnej čerpacej súpravy pre výšku do 10 m, s priemerným prítokom do 100 l/min.</t>
  </si>
  <si>
    <t>deň</t>
  </si>
  <si>
    <t>8</t>
  </si>
  <si>
    <t>131201101</t>
  </si>
  <si>
    <t>Výkop nezapaženej jamy v hornine 3, do 100 m3</t>
  </si>
  <si>
    <t>m3</t>
  </si>
  <si>
    <t>9</t>
  </si>
  <si>
    <t>131201109</t>
  </si>
  <si>
    <t>Príplatok za lepivosť horniny 3</t>
  </si>
  <si>
    <t>10</t>
  </si>
  <si>
    <t>131301101</t>
  </si>
  <si>
    <t>Výkop nezapaženej jamy v hornine 4, do 100 m3</t>
  </si>
  <si>
    <t>11</t>
  </si>
  <si>
    <t>131301109</t>
  </si>
  <si>
    <t>Príplatok za lepivosť horniny 4</t>
  </si>
  <si>
    <t>12</t>
  </si>
  <si>
    <t>131401101</t>
  </si>
  <si>
    <t>Výkop nezapaženej jamy v hornine 5, do 100 m3</t>
  </si>
  <si>
    <t>13</t>
  </si>
  <si>
    <t>132201202</t>
  </si>
  <si>
    <t>Výkop ryhy šírky 600-2000mm horn.3 od 100 do 1000 m3</t>
  </si>
  <si>
    <t>14</t>
  </si>
  <si>
    <t>132201209</t>
  </si>
  <si>
    <t>Príplatok k cenám za lepivosť horniny 3</t>
  </si>
  <si>
    <t>15</t>
  </si>
  <si>
    <t>132301203</t>
  </si>
  <si>
    <t>Výkop ryhy šírky 600-2000mm hor 4 nad 1000 do 10000 m3</t>
  </si>
  <si>
    <t>16</t>
  </si>
  <si>
    <t>132301209</t>
  </si>
  <si>
    <t>17</t>
  </si>
  <si>
    <t>132401201</t>
  </si>
  <si>
    <t>Výkop ryhy šírky 600-2000mm hor 5 pre akékoľvek množstvo</t>
  </si>
  <si>
    <t>18</t>
  </si>
  <si>
    <t>141701103</t>
  </si>
  <si>
    <t>Pretláčanie rúry v hornina tr. 1-4 v hĺbky od 6 m dĺžky do 35 m vonkajšieho priemeru nad 500 do 800 mm</t>
  </si>
  <si>
    <t>m</t>
  </si>
  <si>
    <t>19</t>
  </si>
  <si>
    <t>M</t>
  </si>
  <si>
    <t>MAT</t>
  </si>
  <si>
    <t>2861132000</t>
  </si>
  <si>
    <t>HDPE chránička PE 100, SDR 17 D 630x37,4 mm</t>
  </si>
  <si>
    <t>20</t>
  </si>
  <si>
    <t>151101101</t>
  </si>
  <si>
    <t>Paženie a rozopretie stien rýh pre podzemné vedenie, príložné do 2 m</t>
  </si>
  <si>
    <t>21</t>
  </si>
  <si>
    <t>151101102</t>
  </si>
  <si>
    <t>Paženie a rozopretie stien rýh pre podzemné vedenie, príložné do 4 m</t>
  </si>
  <si>
    <t>22</t>
  </si>
  <si>
    <t>151101111</t>
  </si>
  <si>
    <t>Odstránenie paženia rýh pre podzemné vedenie, príložné hĺbky do 2 m</t>
  </si>
  <si>
    <t>23</t>
  </si>
  <si>
    <t>151101112</t>
  </si>
  <si>
    <t>Odstránenie paženia rýh pre podzemné vedenie, príložné hĺbky do 4 m</t>
  </si>
  <si>
    <t>24</t>
  </si>
  <si>
    <t>161101501</t>
  </si>
  <si>
    <t>M3</t>
  </si>
  <si>
    <t>25</t>
  </si>
  <si>
    <t>162601102</t>
  </si>
  <si>
    <t>Vodorovné premiestnenie výkopku tr.1-4 do 5000 m</t>
  </si>
  <si>
    <t>26</t>
  </si>
  <si>
    <t>167102102</t>
  </si>
  <si>
    <t>Nakladanie neuľahnutého výkopku z hornín tr.1-4 do 10000 m3</t>
  </si>
  <si>
    <t>27</t>
  </si>
  <si>
    <t>171201203</t>
  </si>
  <si>
    <t>Uloženie sypaniny na skládky  do 10000 m3</t>
  </si>
  <si>
    <t>28</t>
  </si>
  <si>
    <t>174101003</t>
  </si>
  <si>
    <t>Zásyp sypaninou so zhutnením jám, šachiet, rýh, zárezov alebo okolo objektov do 10000 m3</t>
  </si>
  <si>
    <t>29</t>
  </si>
  <si>
    <t>175101101</t>
  </si>
  <si>
    <t>Obsyp potrubia sypaninou z vhodných hornín 1 až 4 bez prehodenia sypaniny</t>
  </si>
  <si>
    <t>30</t>
  </si>
  <si>
    <t>5833731800</t>
  </si>
  <si>
    <t xml:space="preserve">Štrkopiesok 8-16                </t>
  </si>
  <si>
    <t>t</t>
  </si>
  <si>
    <t>31</t>
  </si>
  <si>
    <t>5834532300</t>
  </si>
  <si>
    <t>Štrkodrva 0-63</t>
  </si>
  <si>
    <t>32</t>
  </si>
  <si>
    <t>231</t>
  </si>
  <si>
    <t>180402111</t>
  </si>
  <si>
    <t>Založenie trávnika parkového výsevom v rovine alebo na svahu do 1:5</t>
  </si>
  <si>
    <t>33</t>
  </si>
  <si>
    <t>0057211200</t>
  </si>
  <si>
    <t>Trávové semeno - parková zmes</t>
  </si>
  <si>
    <t>kg</t>
  </si>
  <si>
    <t>Zakladanie</t>
  </si>
  <si>
    <t>34</t>
  </si>
  <si>
    <t>271</t>
  </si>
  <si>
    <t>212752127</t>
  </si>
  <si>
    <t>Trativody z flexodrenážnych rúr DN 160</t>
  </si>
  <si>
    <t>35</t>
  </si>
  <si>
    <t>011</t>
  </si>
  <si>
    <t>272362021</t>
  </si>
  <si>
    <t>Výstuž základových konštrukcií zo zvár. sietí KARI oká 100/100 - 8/8mm</t>
  </si>
  <si>
    <t>Zvislé a kompletné konštrukcie</t>
  </si>
  <si>
    <t>36</t>
  </si>
  <si>
    <t>359901111</t>
  </si>
  <si>
    <t>Vyčistenie stôk akejkoľvek výšky</t>
  </si>
  <si>
    <t>Vodorovné konštrukcie</t>
  </si>
  <si>
    <t>37</t>
  </si>
  <si>
    <t>451572111</t>
  </si>
  <si>
    <t>Lôžko pod potrubie, stoky a drobné objekty, v otvorenom výkope z kameniva drobného ťaženého 0-4 mm</t>
  </si>
  <si>
    <t>38</t>
  </si>
  <si>
    <t>452311131</t>
  </si>
  <si>
    <t>Dosky z betónu v otvorenom výkope tr.C 12/15</t>
  </si>
  <si>
    <t>39</t>
  </si>
  <si>
    <t>452351101</t>
  </si>
  <si>
    <t>Debnenie v otvorenom výkope dosiek, sedlových lôžok a blokov pod potrubie,stoky a drobné objekty</t>
  </si>
  <si>
    <t>Komunikácie</t>
  </si>
  <si>
    <t>40</t>
  </si>
  <si>
    <t>564411111</t>
  </si>
  <si>
    <t>Podklad alebo podsyp z troskového štrku s rozprestretím a zhutnením po zhutnení hr.50 mm</t>
  </si>
  <si>
    <t>41</t>
  </si>
  <si>
    <t>564861111</t>
  </si>
  <si>
    <t>Podklad zo štrkodrviny 32mm s rozprestrením a zhutnením, hr.po zhutnení 200 mm</t>
  </si>
  <si>
    <t>42</t>
  </si>
  <si>
    <t>567135115</t>
  </si>
  <si>
    <t>Podklad z prostého betónu tr. C 12/15 hr.200 mm</t>
  </si>
  <si>
    <t>43</t>
  </si>
  <si>
    <t>567145115</t>
  </si>
  <si>
    <t>Podklad z prostého betónu tr. C 12/15 hr.250 mm</t>
  </si>
  <si>
    <t>44</t>
  </si>
  <si>
    <t>573211111</t>
  </si>
  <si>
    <t>Postrek asfaltový spojovací bez posypu kamenivom z asfaltu cestného v množstve od 0, 50 do 0,70 kg/m2</t>
  </si>
  <si>
    <t>45</t>
  </si>
  <si>
    <t>577141122</t>
  </si>
  <si>
    <t>Betón asfaltový hr.50mm</t>
  </si>
  <si>
    <t>Rúrové vedenie</t>
  </si>
  <si>
    <t>46</t>
  </si>
  <si>
    <t>871393121</t>
  </si>
  <si>
    <t>Montáž potrubia z kanaliz. rúr z tvrdého PVC tesn. gumovým krúžkom v sklone do 20 % DN 400</t>
  </si>
  <si>
    <t>47</t>
  </si>
  <si>
    <t>2861100015</t>
  </si>
  <si>
    <t>48</t>
  </si>
  <si>
    <t>877393121</t>
  </si>
  <si>
    <t>Montáž tvaroviek na potrubí z PVC tesnených gumovým krúžkom v otv. výkope odbočných DN 400</t>
  </si>
  <si>
    <t>ks</t>
  </si>
  <si>
    <t>49</t>
  </si>
  <si>
    <t>2862104800</t>
  </si>
  <si>
    <t>Hladká polypropylénová odbočka DN 400/150</t>
  </si>
  <si>
    <t>50</t>
  </si>
  <si>
    <t>892391000</t>
  </si>
  <si>
    <t>Skúška tesnosti kanalizácie D 400</t>
  </si>
  <si>
    <t>51</t>
  </si>
  <si>
    <t>894211121</t>
  </si>
  <si>
    <t>Šachta kanalizačná výšky do 2 m na potrubie DN 400</t>
  </si>
  <si>
    <t>52</t>
  </si>
  <si>
    <t>894211131</t>
  </si>
  <si>
    <t>Šachta kanalizačná výšky do 2,5 m na potrubie DN 400</t>
  </si>
  <si>
    <t>53</t>
  </si>
  <si>
    <t>894211141</t>
  </si>
  <si>
    <t>Šachta kanalizačná výšky do 3,5 m na potrubie DN 400</t>
  </si>
  <si>
    <t>54</t>
  </si>
  <si>
    <t>894211151</t>
  </si>
  <si>
    <t>Šachta kanalizačná výšky do 3 m na potrubie DN 400</t>
  </si>
  <si>
    <t>55</t>
  </si>
  <si>
    <t>8942111511</t>
  </si>
  <si>
    <t>Šachta kanalizačná spádová DN 400</t>
  </si>
  <si>
    <t>56</t>
  </si>
  <si>
    <t>894211152</t>
  </si>
  <si>
    <t>Šachta kanalizačná do výšky 4 m na potrubie DN 400</t>
  </si>
  <si>
    <t>57</t>
  </si>
  <si>
    <t>894211153</t>
  </si>
  <si>
    <t>Šachta kanalizačná do výšky 4,5 m na potrubie DN 400</t>
  </si>
  <si>
    <t>58</t>
  </si>
  <si>
    <t>899104111</t>
  </si>
  <si>
    <t>Osadenie poklopu liatinového a oceľového vrátane rámu hmotn. nad 150 kg</t>
  </si>
  <si>
    <t>59</t>
  </si>
  <si>
    <t>5524214200</t>
  </si>
  <si>
    <t xml:space="preserve">Kanalizačný poklop liatinový DN 600 mm tažký vodotesný pre zaťaženie D 400 KN s odvetraním + tesnenie </t>
  </si>
  <si>
    <t>60</t>
  </si>
  <si>
    <t>5524214300</t>
  </si>
  <si>
    <t xml:space="preserve">Kanalizačný poklop liatinový DN 600 mm tažký vodotesný pre zaťaženie D 400 KN bez odvetrania s tesnením </t>
  </si>
  <si>
    <t>61</t>
  </si>
  <si>
    <t>899912139</t>
  </si>
  <si>
    <t>Montáž kĺznej objímky RACI montovaná na potrubie DN 600</t>
  </si>
  <si>
    <t>62</t>
  </si>
  <si>
    <t>2865230039</t>
  </si>
  <si>
    <t xml:space="preserve">Objimka kĺzna RACI M 75, typ M, výška 75 mm, vonkajší priemer rúry 143 - 760 mm, </t>
  </si>
  <si>
    <t>63</t>
  </si>
  <si>
    <t>2865230044</t>
  </si>
  <si>
    <t xml:space="preserve">Objimka kĺzna RACI N 75, typ N, výška 75 mm, vonkajší priemer rúry 143 - 760 mm, </t>
  </si>
  <si>
    <t>64</t>
  </si>
  <si>
    <t>899912142</t>
  </si>
  <si>
    <t xml:space="preserve">Montáž tesniacej manžety </t>
  </si>
  <si>
    <t>65</t>
  </si>
  <si>
    <t>2865230011</t>
  </si>
  <si>
    <t xml:space="preserve">Tesniaca manžeta  model C D560/315 + pásky </t>
  </si>
  <si>
    <t>Ostatné konštrukcie a práce-búranie</t>
  </si>
  <si>
    <t>66</t>
  </si>
  <si>
    <t>919735112</t>
  </si>
  <si>
    <t>Rezanie existujúceho asfaltového krytu alebo podkladu hĺbky nad 50 do 100 mm</t>
  </si>
  <si>
    <t>67</t>
  </si>
  <si>
    <t>919736111</t>
  </si>
  <si>
    <t>Rezanie betónového krytu alebo podkladu tr. do C 12/15 hr. do 100 mm</t>
  </si>
  <si>
    <t>68</t>
  </si>
  <si>
    <t>979082213</t>
  </si>
  <si>
    <t>Vodorovná doprava sutiny so zložením a hrubým urovnaním na vzdialenosť do 1 km</t>
  </si>
  <si>
    <t>69</t>
  </si>
  <si>
    <t>979082219</t>
  </si>
  <si>
    <t>Príplatok k cene za každý ďalší aj začatý 1 km nad 1 km</t>
  </si>
  <si>
    <t>70</t>
  </si>
  <si>
    <t>979087212</t>
  </si>
  <si>
    <t>Nakladanie na dopravné prostriedky pre vodorovnú dopravu sutiny</t>
  </si>
  <si>
    <t>71</t>
  </si>
  <si>
    <t>979087213</t>
  </si>
  <si>
    <t xml:space="preserve">Poplatok za uloženie sute na skládke odpadu </t>
  </si>
  <si>
    <t>99</t>
  </si>
  <si>
    <t>Presun hmôt HSV</t>
  </si>
  <si>
    <t>72</t>
  </si>
  <si>
    <t>998225111</t>
  </si>
  <si>
    <t>Presun hmôt pre pozemnú komunikáciu a letisko s krytom asfaltovým akejkoľvek dĺžky objektu</t>
  </si>
  <si>
    <t>73</t>
  </si>
  <si>
    <t>998276101</t>
  </si>
  <si>
    <t>Presun hmôt pre rúrové vedenie hĺbené z rúr z plast., hmôt alebo sklolamin. v otvorenom výkope</t>
  </si>
  <si>
    <t>Práce a dodávky M</t>
  </si>
  <si>
    <t>46-M</t>
  </si>
  <si>
    <t>Zemné práce pri extr.mont.prácach</t>
  </si>
  <si>
    <t>74</t>
  </si>
  <si>
    <t>946</t>
  </si>
  <si>
    <t>460030032</t>
  </si>
  <si>
    <t>Rozobratie dlažby ručne, z pieskového podkladu z kociek veľkých</t>
  </si>
  <si>
    <t>75</t>
  </si>
  <si>
    <t>460030033</t>
  </si>
  <si>
    <t xml:space="preserve">Montáž dlažby do pieskového podkladu </t>
  </si>
  <si>
    <t>Celkom</t>
  </si>
  <si>
    <t>113107112</t>
  </si>
  <si>
    <t>Odstránenie podkladu alebo krytu v ploche do 200m2 z kameniva ťaženého, hr.100-200mm, 0,240t</t>
  </si>
  <si>
    <t>113107132</t>
  </si>
  <si>
    <t>Odstránenie podkladu alebo krytu do 200 m2 z betónu prostého, hr. vrstvy 150 do 300 mm 0,500 t</t>
  </si>
  <si>
    <t>113107142</t>
  </si>
  <si>
    <t>Odstránenie podkladu alebo krytu asfaltového do 200 m2, hr.nad 50 do 100 mm 0,181 t</t>
  </si>
  <si>
    <t>132201201</t>
  </si>
  <si>
    <t>Výkop ryhy šírky 600-2000mm horn.3 do 100m3</t>
  </si>
  <si>
    <t>132301201</t>
  </si>
  <si>
    <t>Výkop ryhy šírky 600-2000mm hor 4 do 100 m3</t>
  </si>
  <si>
    <t>167101102</t>
  </si>
  <si>
    <t>Nakladanie neuľahnutého výkopku z hornín tr.1-4 nad 100 do 1000 m3</t>
  </si>
  <si>
    <t>171201202</t>
  </si>
  <si>
    <t>Uloženie sypaniny na skládky nad 100 do 1000 m3</t>
  </si>
  <si>
    <t>174101001</t>
  </si>
  <si>
    <t>Zásyp sypaninou so zhutnením jám, šachiet, rýh, zárezov alebo okolo objektov do 100 m3</t>
  </si>
  <si>
    <t>871373121</t>
  </si>
  <si>
    <t xml:space="preserve">Montáž potrubia z kanaliz. rúr z tvrdého PVC tesn. gumovým krúžkom v sklone do 20 % DN 300 </t>
  </si>
  <si>
    <t>2861103900</t>
  </si>
  <si>
    <t>877373121</t>
  </si>
  <si>
    <t xml:space="preserve">Montáž tvarovky na potrubí z rúr z tvrdého PVC tesnených gumovým krúžkom, odbočná DN 300 </t>
  </si>
  <si>
    <t>2862300101</t>
  </si>
  <si>
    <t xml:space="preserve">Hladká polypropylénová odbočka DN 300/150 </t>
  </si>
  <si>
    <t>892371000</t>
  </si>
  <si>
    <t>Skúška tesnosti kanalizácie D 300</t>
  </si>
  <si>
    <t>Šachta kanalizačná výšky do 2,5 m na potrubie DN 300</t>
  </si>
  <si>
    <t>113107123</t>
  </si>
  <si>
    <t>Odstránenie podkladu alebo krytu do 200 m2 z kameniva hrubého drveného, hr.200 do 300 mm, 0,400t</t>
  </si>
  <si>
    <t>132301202</t>
  </si>
  <si>
    <t>Výkop ryhy šírky 600-2000mm hor 4 100-1000 m3</t>
  </si>
  <si>
    <t>174101002</t>
  </si>
  <si>
    <t>Zásyp sypaninou so zhutnením jám, šachiet, rýh, zárezov alebo okolo objektov nad 100 do 1000 m3</t>
  </si>
  <si>
    <t>564782111</t>
  </si>
  <si>
    <t>Podklad alebo kryt z kameniva hrubého drveného veľ. 32-63mm(vibr.štrk) po zhut.hr. 300 mm</t>
  </si>
  <si>
    <t>Šachta kanalizačná výšky do 3 m na potrubie DN 300</t>
  </si>
  <si>
    <t>113107131</t>
  </si>
  <si>
    <t>Odstránenie podkladu alebo krytu do 200 m2 z betónu prostého, hr. vrstvy do 150 mm 0,225 t</t>
  </si>
  <si>
    <t>Nakladanie neuľahnutého výkopku z hornín tr.1-4 do 1000 m3</t>
  </si>
  <si>
    <t>Uloženie sypaniny na skládky  do 1000 m3</t>
  </si>
  <si>
    <t>564831111</t>
  </si>
  <si>
    <t>Podklad zo štrkodrviny s rozprestrením a zhutnením, hr.po zhutnení 100 mm</t>
  </si>
  <si>
    <t>567125115</t>
  </si>
  <si>
    <t>Podklad z prostého betónu tr. C 16/20 hr.150 mm</t>
  </si>
  <si>
    <t>2861104000</t>
  </si>
  <si>
    <t>Hladká polypropylénová odbočka DN 300/150 SN10</t>
  </si>
  <si>
    <t>2862300102</t>
  </si>
  <si>
    <t>Hladká polypropylénová odbočka DN 300/150 SN8</t>
  </si>
  <si>
    <t>Šachta kanalizačná výšky do 2 m na potrubie DN 300</t>
  </si>
  <si>
    <t>919736112</t>
  </si>
  <si>
    <t>Rezanie betónového krytu alebo podkladu hr. nad 100 do 150  mm C 16/20</t>
  </si>
  <si>
    <t>Šachta kanalizačná výšky do 3,5 m na potrubie DN 300</t>
  </si>
  <si>
    <t>167101101</t>
  </si>
  <si>
    <t>Nakladanie neuľahnutého výkopku z hornín tr.1-4 do 100 m3</t>
  </si>
  <si>
    <t>171201201</t>
  </si>
  <si>
    <t>Uloženie sypaniny na skládky do 100 m3</t>
  </si>
  <si>
    <t>567115113</t>
  </si>
  <si>
    <t>Podklad z prostého betónu tr. C 12/15 hr.100 mm</t>
  </si>
  <si>
    <t>2861131900</t>
  </si>
  <si>
    <t>HDPE chránička PE 100, SDR 17 D 560x33,2</t>
  </si>
  <si>
    <t>899912135</t>
  </si>
  <si>
    <t>Montáž kĺznej objímky RACI montovaná na potrubie DN 300</t>
  </si>
  <si>
    <t>899912136</t>
  </si>
  <si>
    <t>Montáž tesniacej manžety D560/315</t>
  </si>
  <si>
    <t>894211211</t>
  </si>
  <si>
    <t>Šachta kanalizačná výšky do 4 m na potrubie DN 300</t>
  </si>
  <si>
    <t>131301102</t>
  </si>
  <si>
    <t>Výkop nezapaženej jamy v hornine 4, nad 100 do 1000 m3</t>
  </si>
  <si>
    <t>131401102</t>
  </si>
  <si>
    <t>Výkop nezapaženej jamy v hornine 5 nad 100 do 1000 m3</t>
  </si>
  <si>
    <t>141701102</t>
  </si>
  <si>
    <t>Pretláčanie rúry v hornina tr. 1-4 v hĺbky od 6 m dĺžky do 35 m vonkajšieho priemeru nad 200 do 500 mm</t>
  </si>
  <si>
    <t>1422129100</t>
  </si>
  <si>
    <t>Rúrka bezšvíková 11353.0 D 219 hrúbka 6,3 mm</t>
  </si>
  <si>
    <t>Zásyp sypaninou so zhutnením jám, šachiet, rýh, zárezov alebo okolo objektov nad 1000 do 10000 m3</t>
  </si>
  <si>
    <t>Podklad z prostého betónu tr. C 8/10 hr.100 mm</t>
  </si>
  <si>
    <t>Liaty asfalt hr.30mm</t>
  </si>
  <si>
    <t>871313121</t>
  </si>
  <si>
    <t>Montáž potrubia z kanalizačných rúr z tvrdého PVC tesn. gumovým krúžkom v skl. do 20% DN 150</t>
  </si>
  <si>
    <t>2861100057</t>
  </si>
  <si>
    <t>877313123</t>
  </si>
  <si>
    <t>Montáž tvarovky na potrubí z rúr z tvrdého PVC tesn. gumovým krúžkom, jednoosá DN 150</t>
  </si>
  <si>
    <t>2862300106</t>
  </si>
  <si>
    <t>PVC - U koleno DN 160/45</t>
  </si>
  <si>
    <t>2862300107</t>
  </si>
  <si>
    <t>PVC - U koleno DN 160/30</t>
  </si>
  <si>
    <t>2862300108</t>
  </si>
  <si>
    <t>PVC - U zátka hrdlová vnútorná DN 150</t>
  </si>
  <si>
    <t>892311000</t>
  </si>
  <si>
    <t>Skúška tesnosti kanalizácie D 150</t>
  </si>
  <si>
    <t>894431162</t>
  </si>
  <si>
    <t>Montáž a dodávka revíznej šachty z PP, DN 600/150 (DN šachty/DN potr. ved.), hl. 1200 do 1500mm</t>
  </si>
  <si>
    <t xml:space="preserve">Kanalizačný poklop liatinový DN 600 mm vodotesný pre zaťaženie D 400 KN s odvetraním + tesnenie </t>
  </si>
  <si>
    <t>Kanalizačný poklop liatinový DN 600 mm vodotesný pre zaťaženie D 125 KN s odvetraním + tesnenie</t>
  </si>
  <si>
    <t>899912131</t>
  </si>
  <si>
    <t>2865210900</t>
  </si>
  <si>
    <t>Tesniaca manžeta 160/219</t>
  </si>
  <si>
    <t>899912132</t>
  </si>
  <si>
    <t>Montáž kĺznej objímky RACI montovaná na potrubie DN 150</t>
  </si>
  <si>
    <t xml:space="preserve">Objimka kĺzna RACI A 19, typ A, výška 19 mm, vonkajší priemer rúry 55 - 260 mm, </t>
  </si>
  <si>
    <t>919735122</t>
  </si>
  <si>
    <t>Rezanie betónového krytu alebo podkladu tr. nad C 12/15 hr. nad 50 do 100 mm</t>
  </si>
  <si>
    <t>23-M</t>
  </si>
  <si>
    <t>Montáže potrubia</t>
  </si>
  <si>
    <t>923</t>
  </si>
  <si>
    <t>230200121</t>
  </si>
  <si>
    <t>Nasunutie potrubnej sekcie do oceľovej chráničky DN 200</t>
  </si>
  <si>
    <t xml:space="preserve">Montáž dlažby do pieskového podkladu 
</t>
  </si>
  <si>
    <t>Stoka ''U''                                                   DN300         431m</t>
  </si>
  <si>
    <t>Stoka ''U3''                                                 DN300          69m</t>
  </si>
  <si>
    <t>Stoka ''V''                                                   DN300         135m</t>
  </si>
  <si>
    <t>Stoka ''Z''                                                   DN300          354m</t>
  </si>
  <si>
    <t>Kanalizačné odbočenia                              DN 150          1251,60 m</t>
  </si>
  <si>
    <t>Zvislé premiestnenie výkopku z horniny I až IV</t>
  </si>
  <si>
    <t>112101101</t>
  </si>
  <si>
    <t>Odstránenie listnatých stromov do priemeru 300 mm, motorovou pílou</t>
  </si>
  <si>
    <t>112201101</t>
  </si>
  <si>
    <t>Odstránenie pňov na vzdial. 50 m priemeru nad 100 do 300 mm</t>
  </si>
  <si>
    <t>312</t>
  </si>
  <si>
    <t>184004313</t>
  </si>
  <si>
    <t>Výsadba stromov výšky 600-1500 mm, do jamky priemeru 500 mm, hĺbky 500 mm</t>
  </si>
  <si>
    <t>0265207500</t>
  </si>
  <si>
    <t>Jaseň - Fraximus excelsior, kríkový tvar stromu, d 125 - 150 cm</t>
  </si>
  <si>
    <t>274313521</t>
  </si>
  <si>
    <t>Betón základových pásov, prostý tr.C 12/15</t>
  </si>
  <si>
    <t>015</t>
  </si>
  <si>
    <t>274356021</t>
  </si>
  <si>
    <t>Debnenie základových pásov pre plochy rovinné zhotovenie</t>
  </si>
  <si>
    <t>274356022</t>
  </si>
  <si>
    <t>Debnenie základových pásov pre plochy rovinné odstránenie</t>
  </si>
  <si>
    <t>338171112</t>
  </si>
  <si>
    <t>Osadenie stĺpika oceľového plotového do výšky 2.00m so zabetónovaním</t>
  </si>
  <si>
    <t>5534644200</t>
  </si>
  <si>
    <t>76</t>
  </si>
  <si>
    <t>77</t>
  </si>
  <si>
    <t>966067111</t>
  </si>
  <si>
    <t>Rozobratie plotov výšky do 250 cm, tyč., latk., doskových, z drôt. pletiva alebo z plechu -0,010t</t>
  </si>
  <si>
    <t>78</t>
  </si>
  <si>
    <t>79</t>
  </si>
  <si>
    <t>80</t>
  </si>
  <si>
    <t>81</t>
  </si>
  <si>
    <t>82</t>
  </si>
  <si>
    <t>83</t>
  </si>
  <si>
    <t>PSV</t>
  </si>
  <si>
    <t>Práce a dodávky PSV</t>
  </si>
  <si>
    <t>767</t>
  </si>
  <si>
    <t>Konštrukcie doplnkové kovové</t>
  </si>
  <si>
    <t>84</t>
  </si>
  <si>
    <t>767911130</t>
  </si>
  <si>
    <t>Montáž oplotenia strojového pletiva, s výškou do 1,6 do 2,0 m</t>
  </si>
  <si>
    <t>85</t>
  </si>
  <si>
    <t>3131633600</t>
  </si>
  <si>
    <t>Sieť so štvorcovými okami 11343 50,0/2,24/2 mm</t>
  </si>
  <si>
    <t>86</t>
  </si>
  <si>
    <t>1561418500</t>
  </si>
  <si>
    <t>Drôt pozinkovaný mäkký 11300 D 3,15 mm</t>
  </si>
  <si>
    <t>87</t>
  </si>
  <si>
    <t>767912110</t>
  </si>
  <si>
    <t>Montáž oplotenia ostnatého drôtu, vo výške do 2,0 m</t>
  </si>
  <si>
    <t>88</t>
  </si>
  <si>
    <t>1584263000</t>
  </si>
  <si>
    <t>Drôt ostnatý  pozinkovaný</t>
  </si>
  <si>
    <t>89</t>
  </si>
  <si>
    <t>767920210</t>
  </si>
  <si>
    <t>Montáž vrát a vrátok k oploteniu osadzovaných na stĺpiky oceľové, s plochou jednotlivo do 2 m2</t>
  </si>
  <si>
    <t>90</t>
  </si>
  <si>
    <t>5533198700</t>
  </si>
  <si>
    <t>Vstupné bránky šírky 80cm</t>
  </si>
  <si>
    <t>91</t>
  </si>
  <si>
    <t>998767101</t>
  </si>
  <si>
    <t>Presun hmôt pre kovové stavebné doplnkové konštrukcie v objektoch výšky do 6 m</t>
  </si>
  <si>
    <t>92</t>
  </si>
  <si>
    <t>93</t>
  </si>
  <si>
    <t>Stĺpik z oceľovej rúrky SL 3 H 250 cm</t>
  </si>
  <si>
    <t>18.</t>
  </si>
  <si>
    <t>19.</t>
  </si>
  <si>
    <t>Premostenie - MGZS</t>
  </si>
  <si>
    <t>901010501</t>
  </si>
  <si>
    <t>Dodávka, prenájom a demontáž ťažkého premostenia komunikácie</t>
  </si>
  <si>
    <t>Celkom bez DPH</t>
  </si>
  <si>
    <t>Dočasné dopravné značenie - MGZS</t>
  </si>
  <si>
    <t>Dodávka, prenájom a demontáž dočasného dopravného značenia</t>
  </si>
  <si>
    <t>Rúra kanalizačná PP hladké hrdlové DN/OD 400x6000 SN 10</t>
  </si>
  <si>
    <t>Hladké polyporopylénové kanalizačné potrubie - DN/OD 300x6000 SN 10</t>
  </si>
  <si>
    <t>Hladké polyporopylénové kanalizačné potrubie - DN/OD 300x6000 SN 8</t>
  </si>
  <si>
    <t>Hladké PVC-U kanalizačné potrubie - DN/OD 150x6000 SN 8</t>
  </si>
  <si>
    <t>Zameranie sietí</t>
  </si>
  <si>
    <t xml:space="preserve">Monitoring kanalizácie </t>
  </si>
  <si>
    <t>Dynamická skúška lôžka</t>
  </si>
  <si>
    <t>úsek</t>
  </si>
  <si>
    <t>Dynamická skúška lôžka – bočného obsypu a obsypu v rovine 300 mm nad vrchom potrubia</t>
  </si>
  <si>
    <t xml:space="preserve">Statická skúška zhutnenia zásypu pod komunikáciami a spevnenými plochami </t>
  </si>
  <si>
    <t>VTOKOVÝ  OBJEKT  "VTO"</t>
  </si>
  <si>
    <t>Spolu</t>
  </si>
  <si>
    <t>Odkopávka a prekopávka nezapažená v hornine 3 - 15 %</t>
  </si>
  <si>
    <t>Príplatok k cenám za lepivosť horniny</t>
  </si>
  <si>
    <t>Odkopávka a prekopávka nezapažená v hornine 4 - 60 %</t>
  </si>
  <si>
    <t>Odkopávka a prekopávka nezapažená v hornine 5 - 25 %</t>
  </si>
  <si>
    <t>Zásyp zhutnený jám, rýh, šachiet alebo okolo objektu</t>
  </si>
  <si>
    <t>Úprava pláne zárezov v horn. tr. 1-4 so zhutnením</t>
  </si>
  <si>
    <t xml:space="preserve">Vankúš z drveného kameniva fr. 16-32, hr.200mm                                                  </t>
  </si>
  <si>
    <t>Podkladový betón C12/15, hr.100mm</t>
  </si>
  <si>
    <t>Vodorovné premiestnenie výkopku po spevnenej ceste, horniny tr.1-4 do 5000 m</t>
  </si>
  <si>
    <t>Rozprestretie zeminy v rovine, hr.do 150 mm</t>
  </si>
  <si>
    <t>Betón stien a priečok, železový, bez výstuže, tr.C 20/25 XC2</t>
  </si>
  <si>
    <t>Debnenie nadzákladových múrov, stien a priečok obojstranné zhotovenie-dielce</t>
  </si>
  <si>
    <t>Debnenie nadzákladových múrov, stien a priečok obojstranné odstránenie-dielce</t>
  </si>
  <si>
    <t>Výstuž  stien a priečok 10505</t>
  </si>
  <si>
    <t>Zhototvenie vybratia v betónovom múre pre osadenie vretenového stavítka, rozmer 200x100mm</t>
  </si>
  <si>
    <t>Betónová zálievka po osadení kotevných prvkov vretenového stavítka</t>
  </si>
  <si>
    <t>Dodávka a montáž vretenového stavítka, rozmer 1100x800mm - 1900mm, mat. tr. 17, vrátane kotviacich prvkov, ručne ovládaný</t>
  </si>
  <si>
    <t>Dodávka a montáž obslužnej lávky š.1,0m, dl. 5,0m, oceľová konštrukcia opatrená syntetickým PU náterom, vrátane kotviacich prvkov</t>
  </si>
  <si>
    <t>Dodávka a montáž komtozitného liateho roštu 38x30x30mm, 980x2480mm, vrátane kotviacich prvkov</t>
  </si>
  <si>
    <t>Dodávka a montáž trubkového zábradlia obslužnej lávky v.1,1m, dl. 5,0m, oceľová konštrukcia opatrená syntetickým PU náterom, vrátane kotviacich prvkov</t>
  </si>
  <si>
    <t>Zhotovenie základového trámu pre osadenie obslužnej lávky</t>
  </si>
  <si>
    <t>kpl</t>
  </si>
  <si>
    <t>Dočasné zaistenie oplotenia v okolí výstavby</t>
  </si>
  <si>
    <t>Uvedenie miesta výstavby do pôvodného stavu, vrátane spätného zatrávnenia a zahumusenia hr.100mm</t>
  </si>
  <si>
    <t>Presun hmôt</t>
  </si>
  <si>
    <t>VÝUSTNÝ  OBJEKT  "VO1"</t>
  </si>
  <si>
    <t xml:space="preserve">Vankúš z drveného kameniva fr. 16-32, hr.100mm                                                  </t>
  </si>
  <si>
    <t>Obsyp stavebných konštrukcií z drveného kameniva fr. 16-32</t>
  </si>
  <si>
    <t>Betón výustného objektu, železový, bez výstuže, tr.C 20/25 XC2</t>
  </si>
  <si>
    <t xml:space="preserve">Kladenie dlažby do lôžka z cementovej malty   </t>
  </si>
  <si>
    <t>Betónová tvárnica TBM 2-50, rozmer 500x500mm, hr.100mm</t>
  </si>
  <si>
    <t>Betón stabilizačného prahu, železový, bez výstuže, tr.C 20/25 XC2</t>
  </si>
  <si>
    <t>Montáž potrubia z kanaliz. z rúr PVC DN 500</t>
  </si>
  <si>
    <t>PVC-U  kanalizačná  rúra DN/od 500 - SN8 - dĺ.=  3,0 m</t>
  </si>
  <si>
    <t>Osadenie koncovej klapky</t>
  </si>
  <si>
    <t>Koncová klapka PTK - G DN 500</t>
  </si>
  <si>
    <t>Montáž spojky kanalizačného potrubia</t>
  </si>
  <si>
    <t>Spojka kanalizačného potrubia Flex-seal DN 500</t>
  </si>
  <si>
    <t>Utesnenie prechodu potrubia cez výustný objekt</t>
  </si>
  <si>
    <t>Osadenie betónového dielca do lôžka z drveného kameniva</t>
  </si>
  <si>
    <t xml:space="preserve">Polovegetačná tvárnica, PVT typ IZT 130/10 rozmerov 800x1200x140 mm </t>
  </si>
  <si>
    <t xml:space="preserve">Polovegetačná tvárnica, PVT typu IZT 131/10  rozmerov 600x1200x140 mm  </t>
  </si>
  <si>
    <t>Zhotovenie gabiónov s výplňou z lom. kameňa na sucho s urovnaním, rozmerov 500x2000x500 mm</t>
  </si>
  <si>
    <t>Nakladanie ornice zo skládky na stavenisku</t>
  </si>
  <si>
    <t>Vodorovné premiestnenie ornice nad 20-50m</t>
  </si>
  <si>
    <t>Rozprestretie ornice v rovine, plocha nad 500 m2,hr. do 300 mm</t>
  </si>
  <si>
    <t>Travové semeno - parková zmes</t>
  </si>
  <si>
    <t>VÝUSTNÝ  OBJEKT  "VO2"</t>
  </si>
  <si>
    <t>Betón výustného objektu, železový, bez výstuže, tr.C 20/25 XC2 - základový pás 250/350mm</t>
  </si>
  <si>
    <t>Betón výustného objektu, železový, bez výstuže, tr.C 20/25 XC2 - šikmé steny</t>
  </si>
  <si>
    <t>Betónové lôžko z betónu tr. C20/25 XC2 hr.300mm</t>
  </si>
  <si>
    <t>Kamenná rovnanina hr.250 mm uložená do betónového lôžka</t>
  </si>
  <si>
    <t>Vyšpárovanie kamennej rovnaniny cementovou maltou</t>
  </si>
  <si>
    <t>Koncová klapka PTK - G DN 400</t>
  </si>
  <si>
    <t>VÝUSTNÝ  OBJEKT  "VO3"</t>
  </si>
  <si>
    <t>Betón výustného objektu, železový, bez výstuže, tr.C 20/25 XC2 - steny</t>
  </si>
  <si>
    <t>Betónové lôžko z betónu tr. C20/25 XC2 hr.300-550mm v spáde</t>
  </si>
  <si>
    <t>Kamenná rovnanina hr.250 mm uložená do betónového lôžka v spáde</t>
  </si>
  <si>
    <t>Koncová klapka PTK - G DN 600</t>
  </si>
  <si>
    <t>VÝUSTNÝ  OBJEKT  "VO4"</t>
  </si>
  <si>
    <t>Betónové lôžko z betónu tr. C20/25 XC2 hr.300mm v spáde</t>
  </si>
  <si>
    <t>Opevnenie svahov a dna Mlynského náhonu</t>
  </si>
  <si>
    <t xml:space="preserve">Zásyp zhutnený </t>
  </si>
  <si>
    <t>Búracie práce na Mlynskom náhone</t>
  </si>
  <si>
    <t>Odstránenie  jestvujúcich lávok</t>
  </si>
  <si>
    <t>Odstránenie  jestvujúcich schodísk</t>
  </si>
  <si>
    <t>Výrub drevín priemeru do 500mm</t>
  </si>
  <si>
    <t>Odstránenie  jestvujúceho pletivového oplotenia na stĺpikoch s betónovou pätkou 300x300x500mm</t>
  </si>
  <si>
    <t>Odstránenie  jestvujúceho pletivového oplotenia so stĺpikmi na betónovom múriku rozmerov 200x500mm</t>
  </si>
  <si>
    <t>Odstránenie  jestvujúcich vstupných bránok š.800 mm, v. 1800mm</t>
  </si>
  <si>
    <t>Nakladanie na dopravné prostriedky pre vodorovnú dopravu vybúraných hmôt</t>
  </si>
  <si>
    <t>Uloženie sutiny na skládku s hrubým urovnaním bez zhutnenia</t>
  </si>
  <si>
    <t>Poplatok za ulož.a znešk.staveb.sute na vymedzených skládkach "O"-ostatný odpad</t>
  </si>
  <si>
    <t>Nové konštrukcie na Mlynskom náhone</t>
  </si>
  <si>
    <t>Zhotovenie nových lávok pre peších, š. lávky 800mm, oceľová konštrukcia s PU náterom, vrátane kotevného základu a oceľového trubkového zábradlia  s PU náterom na oboch stranách lávky , počet 35 ks, dĺžka 2,8-3,8m</t>
  </si>
  <si>
    <t>Zhotovenie nových shodísk pre peších, š. schodiska 600-1000 mm,  z betónu tr. C20/25 XC2, vrátane kotevného základu a oceľového trubkového zábradlia  s PU náterom na oboch stranách schodiska, počet 4 ks</t>
  </si>
  <si>
    <t>Zhotovenie nového pletivového oplotenia v.1600mm bez podhrabovej dosky, rozmer bet. pätky 300x300mm hl. 600mm</t>
  </si>
  <si>
    <t>Zhotovenie vstupnej bránky na pozemok, 800x1600mm, oceľová konštrukcia opatrená PU náterom</t>
  </si>
  <si>
    <t>Výsadba nových drevín</t>
  </si>
  <si>
    <t>Ostatné práce</t>
  </si>
  <si>
    <t>Prístupová cesta na stavenisko – MGZS, š. 6m dl. 110m a 85m</t>
  </si>
  <si>
    <t>VRN, ZS a iné náklady</t>
  </si>
  <si>
    <t>20.</t>
  </si>
  <si>
    <t>Objekty na mlynskom náhone</t>
  </si>
  <si>
    <t>Obec Chtelnica</t>
  </si>
  <si>
    <t>022 objekty na mlynskom náhone</t>
  </si>
  <si>
    <t>Prvý Peter</t>
  </si>
  <si>
    <t>Osadenie koncovej klapky109</t>
  </si>
  <si>
    <t>KRYCÍ LIST ROZPOČTU</t>
  </si>
  <si>
    <t>Názov stavby</t>
  </si>
  <si>
    <t>JKSO</t>
  </si>
  <si>
    <t>801</t>
  </si>
  <si>
    <t>Kód stavby</t>
  </si>
  <si>
    <t>201504</t>
  </si>
  <si>
    <t>EČO</t>
  </si>
  <si>
    <t>Kód objektu</t>
  </si>
  <si>
    <t>Názov časti</t>
  </si>
  <si>
    <t xml:space="preserve"> </t>
  </si>
  <si>
    <t>Miesto</t>
  </si>
  <si>
    <t>Chtelnica</t>
  </si>
  <si>
    <t>Kód časti</t>
  </si>
  <si>
    <t>Názov podčasti</t>
  </si>
  <si>
    <t>Kód podčasti</t>
  </si>
  <si>
    <t>IČO</t>
  </si>
  <si>
    <t>DIČ</t>
  </si>
  <si>
    <t>Objednávateľ</t>
  </si>
  <si>
    <t>Obec Chtelnica,nám.1.Mája 495/52</t>
  </si>
  <si>
    <t>Projektant</t>
  </si>
  <si>
    <t>EKOSTA 2000, Ing. Hasička Rudolf</t>
  </si>
  <si>
    <t>Zhotoviteľ</t>
  </si>
  <si>
    <t>OBECNÝ PODNIK SLUŽIEB  Chtelnica spol. s r.o.</t>
  </si>
  <si>
    <t>Rozpočet číslo</t>
  </si>
  <si>
    <t>Spracoval</t>
  </si>
  <si>
    <t>Dňa</t>
  </si>
  <si>
    <t>Peter Prvý</t>
  </si>
  <si>
    <t>4.12.2019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</si>
  <si>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</si>
  <si>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</si>
  <si>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</si>
  <si>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</si>
  <si>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</si>
  <si>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</si>
  <si>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</si>
  <si>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</si>
  <si>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</si>
  <si>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</si>
  <si>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</si>
  <si>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</si>
  <si>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</si>
  <si>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</si>
  <si>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</si>
  <si>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</si>
  <si>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</si>
  <si>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</si>
  <si>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</si>
  <si>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</si>
  <si>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</si>
  <si>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</si>
  <si>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</si>
  <si>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</si>
  <si>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</si>
  <si>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</si>
  <si>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</si>
  <si>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</si>
  <si>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</si>
  <si>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</si>
  <si>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</si>
  <si>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</si>
  <si>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</si>
  <si>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</si>
  <si>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</si>
  <si>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</si>
  <si>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</si>
  <si>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</si>
  <si>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</si>
  <si>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</si>
  <si>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</si>
  <si>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</si>
  <si>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</si>
  <si>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</si>
  <si>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</si>
  <si>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</si>
  <si>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Kanalizácia splaškových vôd obce Chtelnica - Stavba č.2. - 6. etapa.</t>
  </si>
  <si>
    <t>Stoka ,,Q, Q1, Q2, Q3, U, U1, U2,  U3, V, V1, Z, Z1, Z2, X, X1, X2, Kanalizačné odbočenia, Premostenie - MGZS, Dočasné dopravné značenie - MGZS, Objekty na mlynskom náhone 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</si>
</sst>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0\ &quot;€&quot;"/>
    <numFmt numFmtId="166" formatCode="####;\-####"/>
    <numFmt numFmtId="167" formatCode="#,##0.000;\-#,##0.000"/>
    <numFmt numFmtId="168" formatCode="#,##0.00000;\-#,##0.00000"/>
    <numFmt numFmtId="169" formatCode="#,##0.0;\-#,##0.0"/>
    <numFmt numFmtId="170" formatCode="#,##0.000"/>
    <numFmt numFmtId="171" formatCode="_-* #,##0.00\ [$€-41B]_-;\-* #,##0.00\ [$€-41B]_-;_-* &quot;-&quot;??\ [$€-41B]_-;_-@_-"/>
    <numFmt numFmtId="172" formatCode="#,##0.00\ &quot;€&quot;"/>
    <numFmt numFmtId="173" formatCode="_([$€-2]* #,##0.00_);_([$€-2]* \(#,##0.00\);_([$€-2]* \-??_)"/>
    <numFmt numFmtId="174" formatCode="#,##0&quot; Sk&quot;;[Red]&quot;-&quot;#,##0&quot; Sk&quot;"/>
    <numFmt numFmtId="175" formatCode="_-* #,##0\ &quot;Sk&quot;_-;\-* #,##0\ &quot;Sk&quot;_-;_-* &quot;-&quot;\ &quot;Sk&quot;_-;_-@_-"/>
    <numFmt numFmtId="176" formatCode="#,##0.0"/>
    <numFmt numFmtId="177" formatCode="#,##0\ "/>
    <numFmt numFmtId="178" formatCode="0.000_)"/>
    <numFmt numFmtId="179" formatCode="* #,##0;* \-#,##0;* &quot;-&quot;;@"/>
    <numFmt numFmtId="180" formatCode="* #,##0.00;* \-#,##0.00;* &quot;-&quot;??;@"/>
    <numFmt numFmtId="181" formatCode="* _-#,##0\ &quot;Kč&quot;;* \-#,##0\ &quot;Kč&quot;;* _-&quot;-&quot;\ &quot;Kč&quot;;@"/>
    <numFmt numFmtId="182" formatCode="* _-#,##0.00\ &quot;Kč&quot;;* \-#,##0.00\ &quot;Kč&quot;;* _-&quot;-&quot;??\ &quot;Kč&quot;;@"/>
    <numFmt numFmtId="183" formatCode="_-* #,##0.00\ _S_k_-;\-* #,##0.00\ _S_k_-;_-* &quot;-&quot;??\ _S_k_-;_-@_-"/>
    <numFmt numFmtId="184" formatCode="_-* #,##0\ &quot;Kč&quot;_-;\-* #,##0\ &quot;Kč&quot;_-;_-* &quot;-&quot;\ &quot;Kč&quot;_-;_-@_-"/>
    <numFmt numFmtId="185" formatCode="_-* #,##0\ &quot;Kčs&quot;_-;\-* #,##0\ &quot;Kčs&quot;_-;_-* &quot;-&quot;\ &quot;Kčs&quot;_-;_-@_-"/>
    <numFmt numFmtId="186" formatCode="_-&quot;£&quot;* #,##0.00_-;\-&quot;£&quot;* #,##0.00_-;_-&quot;£&quot;* &quot;-&quot;??_-;_-@_-"/>
    <numFmt numFmtId="187" formatCode="_-* #,##0.00\ &quot;Kč&quot;_-;\-* #,##0.00\ &quot;Kč&quot;_-;_-* &quot;-&quot;??\ &quot;Kč&quot;_-;_-@_-"/>
    <numFmt numFmtId="188" formatCode="_(* #,##0_);_(* \(#,##0\);_(* \-_);_(@_)"/>
    <numFmt numFmtId="189" formatCode="_-* #,##0.00\ _D_M_-;\-* #,##0.00\ _D_M_-;_-* &quot;-&quot;??\ _D_M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DM&quot;_-;\-* #,##0\ &quot;DM&quot;_-;_-* &quot;-&quot;\ &quot;DM&quot;_-;_-@_-"/>
    <numFmt numFmtId="193" formatCode="_-* #,##0.00\ &quot;DM&quot;_-;\-* #,##0.00\ &quot;DM&quot;_-;_-* &quot;-&quot;??\ &quot;DM&quot;_-;_-@_-"/>
    <numFmt numFmtId="194" formatCode="#,##0.\-\ "/>
    <numFmt numFmtId="195" formatCode="0.00_)"/>
    <numFmt numFmtId="196" formatCode="d/mm"/>
    <numFmt numFmtId="197" formatCode="#,##0.00\ &quot;Kč&quot;;\-#,##0.00\ &quot;Kč&quot;"/>
    <numFmt numFmtId="198" formatCode="#,##0\ _S_k"/>
    <numFmt numFmtId="199" formatCode="&quot;Fr.&quot;\ #,##0;[Red]&quot;Fr.&quot;\ \-#,##0"/>
    <numFmt numFmtId="200" formatCode="&quot;Fr.&quot;\ #,##0.00;[Red]&quot;Fr.&quot;\ \-#,##0.00"/>
    <numFmt numFmtId="201" formatCode="#,##0.0000;\-#,##0.0000"/>
  </numFmts>
  <fonts count="1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0"/>
      <name val="Arial CE"/>
      <charset val="238"/>
    </font>
    <font>
      <b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family val="2"/>
      <charset val="238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indexed="12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110"/>
    </font>
    <font>
      <b/>
      <sz val="8"/>
      <color indexed="12"/>
      <name val="Arial"/>
      <charset val="110"/>
    </font>
    <font>
      <b/>
      <sz val="8"/>
      <name val="Arial"/>
      <charset val="110"/>
    </font>
    <font>
      <b/>
      <sz val="8"/>
      <color indexed="20"/>
      <name val="Arial"/>
      <charset val="110"/>
    </font>
    <font>
      <sz val="8"/>
      <color indexed="12"/>
      <name val="Arial"/>
      <charset val="110"/>
    </font>
    <font>
      <b/>
      <u/>
      <sz val="8"/>
      <name val="Arial"/>
      <charset val="110"/>
    </font>
    <font>
      <b/>
      <u/>
      <sz val="8"/>
      <color indexed="10"/>
      <name val="Arial"/>
      <charset val="110"/>
    </font>
    <font>
      <sz val="8"/>
      <color theme="1"/>
      <name val="Arial"/>
      <family val="2"/>
      <charset val="238"/>
    </font>
    <font>
      <sz val="10"/>
      <color rgb="FFFF0000"/>
      <name val="Arial CE"/>
      <charset val="238"/>
    </font>
    <font>
      <sz val="8"/>
      <color indexed="2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name val="Arial"/>
      <family val="2"/>
      <charset val="238"/>
    </font>
    <font>
      <sz val="8"/>
      <name val="MS Sans Serif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sz val="10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0"/>
      <name val="Helv"/>
      <charset val="204"/>
    </font>
    <font>
      <sz val="10"/>
      <name val="Tahoma"/>
      <family val="2"/>
      <charset val="238"/>
    </font>
    <font>
      <sz val="10"/>
      <name val="Helv"/>
      <charset val="238"/>
    </font>
    <font>
      <b/>
      <sz val="7"/>
      <name val="Letter Gothic CE"/>
      <charset val="238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41"/>
      <name val="Calibri"/>
      <family val="2"/>
      <charset val="238"/>
    </font>
    <font>
      <b/>
      <i/>
      <sz val="10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Times New Roman CE"/>
      <family val="1"/>
      <charset val="238"/>
    </font>
    <font>
      <sz val="8"/>
      <name val="Arial CE"/>
      <family val="2"/>
      <charset val="238"/>
    </font>
    <font>
      <sz val="11"/>
      <name val="Tms Rmn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name val="Helvetica-Narrow"/>
    </font>
    <font>
      <sz val="8"/>
      <color indexed="8"/>
      <name val="Arial CE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shadow/>
      <sz val="10"/>
      <color indexed="54"/>
      <name val="SwitzerlandLight"/>
    </font>
    <font>
      <sz val="8"/>
      <name val="Helv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9"/>
      <name val="Arial CE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b/>
      <sz val="11"/>
      <color indexed="41"/>
      <name val="Calibri"/>
      <family val="2"/>
      <charset val="238"/>
    </font>
    <font>
      <sz val="11"/>
      <color indexed="62"/>
      <name val="Calibri"/>
      <family val="2"/>
      <charset val="238"/>
    </font>
    <font>
      <b/>
      <i/>
      <sz val="18"/>
      <name val="Times New Roman CE"/>
      <family val="1"/>
      <charset val="238"/>
    </font>
    <font>
      <sz val="10"/>
      <name val="Times New Roman"/>
      <family val="1"/>
      <charset val="238"/>
    </font>
    <font>
      <b/>
      <sz val="11"/>
      <color indexed="9"/>
      <name val="Calibri"/>
      <family val="2"/>
      <charset val="238"/>
    </font>
    <font>
      <sz val="8"/>
      <color indexed="8"/>
      <name val=".HelveticaLightTTEE"/>
      <family val="2"/>
      <charset val="2"/>
    </font>
    <font>
      <u/>
      <sz val="11"/>
      <color indexed="12"/>
      <name val="FuturaA Bk BT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color indexed="9"/>
      <name val="Helvetica CE"/>
      <charset val="238"/>
    </font>
    <font>
      <b/>
      <i/>
      <sz val="10"/>
      <color indexed="26"/>
      <name val="Albertus Medium"/>
      <family val="2"/>
      <charset val="238"/>
    </font>
    <font>
      <b/>
      <sz val="18"/>
      <color indexed="62"/>
      <name val="Cambria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b/>
      <i/>
      <sz val="16"/>
      <name val="Helv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0"/>
      <name val="Times New Roman CE"/>
    </font>
    <font>
      <sz val="8"/>
      <name val="MS Sans Serif"/>
      <family val="2"/>
      <charset val="1"/>
    </font>
    <font>
      <sz val="10"/>
      <name val="Helv"/>
      <family val="2"/>
    </font>
    <font>
      <sz val="10"/>
      <name val="Arial"/>
      <charset val="110"/>
    </font>
    <font>
      <sz val="10"/>
      <name val="Arial CE"/>
    </font>
    <font>
      <b/>
      <sz val="11"/>
      <color indexed="63"/>
      <name val="Calibri"/>
      <family val="2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6"/>
      <name val="Arial"/>
      <family val="2"/>
    </font>
    <font>
      <sz val="11"/>
      <color indexed="10"/>
      <name val="Calibri"/>
      <family val="2"/>
      <charset val="238"/>
    </font>
    <font>
      <b/>
      <u/>
      <sz val="12"/>
      <color indexed="10"/>
      <name val="Arial CE"/>
    </font>
    <font>
      <b/>
      <u/>
      <sz val="12"/>
      <color indexed="10"/>
      <name val="Arial CE"/>
      <family val="2"/>
      <charset val="238"/>
    </font>
    <font>
      <sz val="9"/>
      <name val="Times New Roman CE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8"/>
      <color indexed="8"/>
      <name val="Arial"/>
      <family val="2"/>
      <charset val="238"/>
    </font>
    <font>
      <u/>
      <sz val="10"/>
      <color indexed="36"/>
      <name val="Arial CE"/>
      <charset val="238"/>
    </font>
    <font>
      <sz val="10"/>
      <name val="FuturaA Bk BT"/>
    </font>
    <font>
      <sz val="9"/>
      <color indexed="8"/>
      <name val="Arial CE"/>
      <family val="2"/>
      <charset val="238"/>
    </font>
    <font>
      <sz val="9"/>
      <color indexed="8"/>
      <name val="Arial CE"/>
    </font>
    <font>
      <b/>
      <sz val="9"/>
      <color indexed="9"/>
      <name val="Arial CE"/>
      <family val="2"/>
      <charset val="238"/>
    </font>
    <font>
      <b/>
      <i/>
      <u/>
      <sz val="24"/>
      <name val="Times New Roman CE"/>
      <family val="1"/>
      <charset val="238"/>
    </font>
    <font>
      <b/>
      <sz val="18"/>
      <color indexed="10"/>
      <name val="Arial CE"/>
      <charset val="110"/>
    </font>
    <font>
      <sz val="7"/>
      <name val="Arial"/>
      <family val="2"/>
    </font>
    <font>
      <sz val="7"/>
      <name val="Arial CE"/>
      <charset val="110"/>
    </font>
    <font>
      <b/>
      <sz val="10"/>
      <name val="Arial"/>
      <family val="2"/>
    </font>
    <font>
      <sz val="10"/>
      <name val="Arial CE"/>
      <charset val="110"/>
    </font>
    <font>
      <b/>
      <sz val="12"/>
      <name val="Arial"/>
      <family val="2"/>
    </font>
    <font>
      <b/>
      <sz val="8"/>
      <name val="Arial"/>
      <family val="2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sz val="8"/>
      <color indexed="9"/>
      <name val="Arial"/>
      <family val="2"/>
    </font>
    <font>
      <b/>
      <sz val="10"/>
      <name val="Arial CE"/>
      <charset val="110"/>
    </font>
  </fonts>
  <fills count="4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8"/>
        <bgColor indexed="58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340">
    <xf numFmtId="0" fontId="0" fillId="0" borderId="0"/>
    <xf numFmtId="0" fontId="2" fillId="0" borderId="0"/>
    <xf numFmtId="0" fontId="30" fillId="0" borderId="0"/>
    <xf numFmtId="16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2" fillId="0" borderId="0"/>
    <xf numFmtId="0" fontId="34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34" fillId="0" borderId="0" applyAlignment="0">
      <alignment vertical="top" wrapText="1"/>
      <protection locked="0"/>
    </xf>
    <xf numFmtId="0" fontId="41" fillId="0" borderId="0"/>
    <xf numFmtId="0" fontId="42" fillId="0" borderId="0" applyProtection="0"/>
    <xf numFmtId="0" fontId="42" fillId="0" borderId="0" applyProtection="0"/>
    <xf numFmtId="0" fontId="41" fillId="0" borderId="0"/>
    <xf numFmtId="0" fontId="41" fillId="0" borderId="0"/>
    <xf numFmtId="0" fontId="2" fillId="0" borderId="0" applyProtection="0"/>
    <xf numFmtId="0" fontId="17" fillId="0" borderId="0"/>
    <xf numFmtId="0" fontId="43" fillId="0" borderId="0"/>
    <xf numFmtId="0" fontId="44" fillId="0" borderId="0"/>
    <xf numFmtId="37" fontId="42" fillId="0" borderId="0" applyBorder="0">
      <alignment vertical="top"/>
    </xf>
    <xf numFmtId="173" fontId="42" fillId="0" borderId="0" applyProtection="0"/>
    <xf numFmtId="0" fontId="42" fillId="0" borderId="0" applyProtection="0"/>
    <xf numFmtId="0" fontId="42" fillId="0" borderId="0" applyProtection="0"/>
    <xf numFmtId="173" fontId="42" fillId="0" borderId="0" applyProtection="0"/>
    <xf numFmtId="0" fontId="45" fillId="0" borderId="0"/>
    <xf numFmtId="0" fontId="43" fillId="0" borderId="0"/>
    <xf numFmtId="173" fontId="43" fillId="0" borderId="0"/>
    <xf numFmtId="0" fontId="44" fillId="0" borderId="0"/>
    <xf numFmtId="0" fontId="44" fillId="0" borderId="0"/>
    <xf numFmtId="0" fontId="42" fillId="0" borderId="0" applyProtection="0"/>
    <xf numFmtId="0" fontId="42" fillId="0" borderId="0" applyProtection="0"/>
    <xf numFmtId="0" fontId="17" fillId="0" borderId="0"/>
    <xf numFmtId="0" fontId="41" fillId="0" borderId="0"/>
    <xf numFmtId="0" fontId="42" fillId="0" borderId="0" applyProtection="0"/>
    <xf numFmtId="173" fontId="43" fillId="0" borderId="0"/>
    <xf numFmtId="173" fontId="43" fillId="0" borderId="0"/>
    <xf numFmtId="173" fontId="43" fillId="0" borderId="0"/>
    <xf numFmtId="0" fontId="41" fillId="0" borderId="0"/>
    <xf numFmtId="0" fontId="41" fillId="0" borderId="0"/>
    <xf numFmtId="0" fontId="41" fillId="0" borderId="0"/>
    <xf numFmtId="173" fontId="43" fillId="0" borderId="0"/>
    <xf numFmtId="0" fontId="46" fillId="0" borderId="0"/>
    <xf numFmtId="0" fontId="44" fillId="0" borderId="0"/>
    <xf numFmtId="0" fontId="47" fillId="0" borderId="29">
      <alignment vertical="center"/>
    </xf>
    <xf numFmtId="0" fontId="47" fillId="0" borderId="29" applyFont="0" applyFill="0" applyBorder="0">
      <alignment vertical="center"/>
    </xf>
    <xf numFmtId="174" fontId="47" fillId="0" borderId="29"/>
    <xf numFmtId="174" fontId="47" fillId="0" borderId="29"/>
    <xf numFmtId="0" fontId="47" fillId="0" borderId="29" applyFont="0" applyFill="0"/>
    <xf numFmtId="175" fontId="2" fillId="0" borderId="0" applyFont="0" applyFill="0" applyBorder="0" applyAlignment="0" applyProtection="0"/>
    <xf numFmtId="176" fontId="48" fillId="0" borderId="0" applyAlignment="0">
      <alignment horizontal="right" wrapText="1"/>
    </xf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2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4" fontId="48" fillId="0" borderId="0" applyBorder="0" applyAlignment="0">
      <alignment horizontal="right" wrapText="1"/>
    </xf>
    <xf numFmtId="0" fontId="48" fillId="0" borderId="0">
      <alignment horizontal="right" wrapText="1"/>
    </xf>
    <xf numFmtId="0" fontId="49" fillId="10" borderId="0" applyNumberFormat="0" applyBorder="0" applyAlignment="0" applyProtection="0"/>
    <xf numFmtId="0" fontId="49" fillId="8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0" borderId="0" applyNumberFormat="0" applyBorder="0" applyAlignment="0" applyProtection="0"/>
    <xf numFmtId="0" fontId="49" fillId="2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7" borderId="0" applyNumberFormat="0" applyBorder="0" applyAlignment="0" applyProtection="0"/>
    <xf numFmtId="0" fontId="49" fillId="19" borderId="0" applyNumberFormat="0" applyBorder="0" applyAlignment="0" applyProtection="0"/>
    <xf numFmtId="0" fontId="49" fillId="12" borderId="0" applyNumberFormat="0" applyBorder="0" applyAlignment="0" applyProtection="0"/>
    <xf numFmtId="0" fontId="50" fillId="10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0" borderId="0" applyNumberFormat="0" applyBorder="0" applyAlignment="0" applyProtection="0"/>
    <xf numFmtId="0" fontId="50" fillId="8" borderId="0" applyNumberFormat="0" applyBorder="0" applyAlignment="0" applyProtection="0"/>
    <xf numFmtId="0" fontId="51" fillId="22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2" borderId="0" applyNumberFormat="0" applyBorder="0" applyAlignment="0" applyProtection="0"/>
    <xf numFmtId="0" fontId="51" fillId="12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3" fontId="52" fillId="0" borderId="0"/>
    <xf numFmtId="0" fontId="53" fillId="27" borderId="0" applyNumberFormat="0" applyBorder="0" applyAlignment="0" applyProtection="0"/>
    <xf numFmtId="0" fontId="54" fillId="11" borderId="30" applyNumberFormat="0" applyAlignment="0" applyProtection="0"/>
    <xf numFmtId="177" fontId="48" fillId="0" borderId="0" applyFont="0" applyFill="0" applyBorder="0">
      <alignment horizontal="right" vertical="center"/>
    </xf>
    <xf numFmtId="0" fontId="55" fillId="0" borderId="31" applyNumberFormat="0" applyFill="0" applyAlignment="0" applyProtection="0"/>
    <xf numFmtId="0" fontId="2" fillId="0" borderId="32" applyNumberFormat="0" applyFill="0" applyAlignment="0" applyProtection="0"/>
    <xf numFmtId="4" fontId="56" fillId="28" borderId="0"/>
    <xf numFmtId="3" fontId="57" fillId="0" borderId="0"/>
    <xf numFmtId="0" fontId="17" fillId="0" borderId="1"/>
    <xf numFmtId="0" fontId="17" fillId="0" borderId="1"/>
    <xf numFmtId="178" fontId="58" fillId="0" borderId="0"/>
    <xf numFmtId="178" fontId="58" fillId="0" borderId="0"/>
    <xf numFmtId="178" fontId="58" fillId="0" borderId="0"/>
    <xf numFmtId="178" fontId="58" fillId="0" borderId="0"/>
    <xf numFmtId="178" fontId="58" fillId="0" borderId="0"/>
    <xf numFmtId="178" fontId="58" fillId="0" borderId="0"/>
    <xf numFmtId="178" fontId="58" fillId="0" borderId="0"/>
    <xf numFmtId="178" fontId="58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183" fontId="34" fillId="0" borderId="0" applyFont="0" applyFill="0" applyBorder="0" applyAlignment="0" applyProtection="0">
      <alignment vertical="top" wrapText="1"/>
      <protection locked="0"/>
    </xf>
    <xf numFmtId="183" fontId="34" fillId="0" borderId="0" applyFont="0" applyFill="0" applyBorder="0" applyAlignment="0" applyProtection="0">
      <alignment vertical="top" wrapText="1"/>
      <protection locked="0"/>
    </xf>
    <xf numFmtId="183" fontId="34" fillId="0" borderId="0" applyFont="0" applyFill="0" applyBorder="0" applyAlignment="0" applyProtection="0">
      <alignment vertical="top" wrapText="1"/>
      <protection locked="0"/>
    </xf>
    <xf numFmtId="183" fontId="17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164" fontId="29" fillId="0" borderId="0" applyFont="0" applyFill="0" applyBorder="0" applyAlignment="0" applyProtection="0"/>
    <xf numFmtId="183" fontId="34" fillId="0" borderId="0" applyFont="0" applyFill="0" applyBorder="0" applyAlignment="0" applyProtection="0">
      <alignment vertical="top" wrapText="1"/>
      <protection locked="0"/>
    </xf>
    <xf numFmtId="183" fontId="34" fillId="0" borderId="0" applyFont="0" applyFill="0" applyBorder="0" applyAlignment="0" applyProtection="0">
      <alignment vertical="top" wrapText="1"/>
      <protection locked="0"/>
    </xf>
    <xf numFmtId="183" fontId="34" fillId="0" borderId="0" applyFont="0" applyFill="0" applyBorder="0" applyAlignment="0" applyProtection="0">
      <alignment vertical="top" wrapText="1"/>
      <protection locked="0"/>
    </xf>
    <xf numFmtId="43" fontId="17" fillId="0" borderId="0" applyFont="0" applyFill="0" applyBorder="0" applyAlignment="0" applyProtection="0"/>
    <xf numFmtId="3" fontId="2" fillId="0" borderId="0">
      <alignment horizontal="right" vertical="center"/>
    </xf>
    <xf numFmtId="3" fontId="42" fillId="0" borderId="0">
      <alignment horizontal="right" vertical="center"/>
    </xf>
    <xf numFmtId="0" fontId="2" fillId="0" borderId="0"/>
    <xf numFmtId="0" fontId="42" fillId="0" borderId="0"/>
    <xf numFmtId="0" fontId="60" fillId="0" borderId="2" applyProtection="0">
      <alignment horizontal="center" vertical="top" wrapText="1"/>
    </xf>
    <xf numFmtId="0" fontId="61" fillId="0" borderId="2" applyProtection="0">
      <alignment horizontal="center" vertical="top" wrapText="1"/>
    </xf>
    <xf numFmtId="38" fontId="59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42" fillId="0" borderId="0" applyFont="0" applyFill="0" applyBorder="0" applyAlignment="0" applyProtection="0"/>
    <xf numFmtId="40" fontId="62" fillId="0" borderId="0" applyFill="0" applyBorder="0" applyProtection="0">
      <alignment vertical="center"/>
    </xf>
    <xf numFmtId="49" fontId="63" fillId="29" borderId="27">
      <alignment horizontal="justify" vertical="center" wrapText="1"/>
    </xf>
    <xf numFmtId="49" fontId="56" fillId="0" borderId="0">
      <alignment horizontal="right" vertical="top"/>
    </xf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185" fontId="2" fillId="0" borderId="0" applyFont="0" applyFill="0" applyBorder="0" applyAlignment="0" applyProtection="0"/>
    <xf numFmtId="185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3" fontId="66" fillId="32" borderId="33" applyNumberFormat="0" applyFill="0" applyBorder="0" applyAlignment="0" applyProtection="0">
      <alignment horizontal="center" vertical="center"/>
    </xf>
    <xf numFmtId="0" fontId="67" fillId="0" borderId="0"/>
    <xf numFmtId="0" fontId="68" fillId="33" borderId="0" applyNumberFormat="0" applyBorder="0" applyAlignment="0" applyProtection="0"/>
    <xf numFmtId="0" fontId="69" fillId="0" borderId="34" applyNumberFormat="0" applyFill="0" applyAlignment="0" applyProtection="0"/>
    <xf numFmtId="0" fontId="70" fillId="0" borderId="35" applyNumberFormat="0" applyFill="0" applyAlignment="0" applyProtection="0"/>
    <xf numFmtId="0" fontId="71" fillId="0" borderId="3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>
      <alignment horizontal="center" vertical="center" wrapText="1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34" borderId="37" applyNumberFormat="0" applyAlignment="0" applyProtection="0"/>
    <xf numFmtId="0" fontId="53" fillId="35" borderId="0" applyNumberFormat="0" applyBorder="0" applyAlignment="0" applyProtection="0"/>
    <xf numFmtId="0" fontId="76" fillId="12" borderId="30" applyNumberFormat="0" applyAlignment="0" applyProtection="0"/>
    <xf numFmtId="0" fontId="77" fillId="0" borderId="0">
      <alignment horizontal="center" vertical="center"/>
    </xf>
    <xf numFmtId="3" fontId="78" fillId="0" borderId="0"/>
    <xf numFmtId="0" fontId="79" fillId="36" borderId="37" applyNumberFormat="0" applyAlignment="0" applyProtection="0"/>
    <xf numFmtId="0" fontId="80" fillId="0" borderId="38" applyNumberFormat="0" applyFont="0" applyFill="0" applyAlignment="0" applyProtection="0">
      <alignment horizontal="left"/>
    </xf>
    <xf numFmtId="0" fontId="81" fillId="0" borderId="39" applyNumberFormat="0" applyFill="0" applyAlignment="0" applyProtection="0"/>
    <xf numFmtId="0" fontId="82" fillId="0" borderId="40" applyNumberFormat="0" applyFill="0" applyAlignment="0" applyProtection="0"/>
    <xf numFmtId="186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87" fontId="2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 wrapText="1"/>
      <protection locked="0"/>
    </xf>
    <xf numFmtId="188" fontId="42" fillId="0" borderId="39" applyFill="0" applyAlignment="0" applyProtection="0"/>
    <xf numFmtId="189" fontId="17" fillId="0" borderId="0" applyFont="0" applyFill="0" applyBorder="0" applyAlignment="0" applyProtection="0"/>
    <xf numFmtId="49" fontId="42" fillId="0" borderId="41" applyBorder="0" applyProtection="0">
      <alignment horizontal="left"/>
    </xf>
    <xf numFmtId="19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83" fillId="0" borderId="42" applyNumberFormat="0" applyFill="0" applyAlignment="0" applyProtection="0"/>
    <xf numFmtId="0" fontId="84" fillId="0" borderId="35" applyNumberFormat="0" applyFill="0" applyAlignment="0" applyProtection="0"/>
    <xf numFmtId="0" fontId="85" fillId="0" borderId="43" applyNumberFormat="0" applyFill="0" applyAlignment="0" applyProtection="0"/>
    <xf numFmtId="0" fontId="85" fillId="0" borderId="0" applyNumberFormat="0" applyFill="0" applyBorder="0" applyAlignment="0" applyProtection="0"/>
    <xf numFmtId="0" fontId="86" fillId="25" borderId="44">
      <alignment horizontal="left"/>
    </xf>
    <xf numFmtId="0" fontId="33" fillId="0" borderId="0">
      <alignment horizontal="left"/>
    </xf>
    <xf numFmtId="194" fontId="87" fillId="37" borderId="45"/>
    <xf numFmtId="0" fontId="88" fillId="0" borderId="0" applyNumberFormat="0" applyFill="0" applyBorder="0" applyAlignment="0" applyProtection="0"/>
    <xf numFmtId="0" fontId="42" fillId="0" borderId="41" applyBorder="0" applyProtection="0">
      <alignment horizontal="left"/>
      <protection locked="0"/>
    </xf>
    <xf numFmtId="2" fontId="89" fillId="0" borderId="0"/>
    <xf numFmtId="49" fontId="90" fillId="29" borderId="0">
      <alignment horizontal="left" vertical="center"/>
    </xf>
    <xf numFmtId="0" fontId="91" fillId="13" borderId="0" applyNumberFormat="0" applyBorder="0" applyAlignment="0" applyProtection="0"/>
    <xf numFmtId="0" fontId="92" fillId="15" borderId="0" applyNumberFormat="0" applyBorder="0" applyAlignment="0" applyProtection="0"/>
    <xf numFmtId="195" fontId="93" fillId="0" borderId="0"/>
    <xf numFmtId="0" fontId="2" fillId="0" borderId="0"/>
    <xf numFmtId="0" fontId="17" fillId="0" borderId="0"/>
    <xf numFmtId="0" fontId="2" fillId="0" borderId="0"/>
    <xf numFmtId="0" fontId="29" fillId="0" borderId="0"/>
    <xf numFmtId="0" fontId="17" fillId="0" borderId="0"/>
    <xf numFmtId="0" fontId="34" fillId="0" borderId="0" applyAlignment="0">
      <alignment vertical="top" wrapText="1"/>
      <protection locked="0"/>
    </xf>
    <xf numFmtId="0" fontId="34" fillId="0" borderId="0" applyAlignment="0">
      <alignment vertical="top" wrapText="1"/>
      <protection locked="0"/>
    </xf>
    <xf numFmtId="0" fontId="17" fillId="0" borderId="0"/>
    <xf numFmtId="0" fontId="34" fillId="0" borderId="0" applyAlignment="0">
      <alignment vertical="top" wrapText="1"/>
      <protection locked="0"/>
    </xf>
    <xf numFmtId="0" fontId="59" fillId="0" borderId="0"/>
    <xf numFmtId="0" fontId="34" fillId="0" borderId="0" applyAlignment="0">
      <alignment vertical="top" wrapText="1"/>
      <protection locked="0"/>
    </xf>
    <xf numFmtId="0" fontId="34" fillId="0" borderId="0" applyAlignment="0">
      <alignment vertical="top" wrapText="1"/>
      <protection locked="0"/>
    </xf>
    <xf numFmtId="0" fontId="94" fillId="0" borderId="0"/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95" fillId="0" borderId="0"/>
    <xf numFmtId="0" fontId="2" fillId="0" borderId="0"/>
    <xf numFmtId="0" fontId="42" fillId="0" borderId="39"/>
    <xf numFmtId="0" fontId="2" fillId="0" borderId="0"/>
    <xf numFmtId="0" fontId="17" fillId="0" borderId="0" applyNumberFormat="0" applyFont="0" applyFill="0" applyBorder="0" applyAlignment="0" applyProtection="0">
      <alignment vertical="top"/>
    </xf>
    <xf numFmtId="0" fontId="59" fillId="0" borderId="0"/>
    <xf numFmtId="0" fontId="96" fillId="0" borderId="0"/>
    <xf numFmtId="0" fontId="42" fillId="0" borderId="0"/>
    <xf numFmtId="0" fontId="97" fillId="0" borderId="0">
      <alignment vertical="top" wrapText="1"/>
      <protection locked="0"/>
    </xf>
    <xf numFmtId="0" fontId="17" fillId="0" borderId="0"/>
    <xf numFmtId="0" fontId="17" fillId="0" borderId="0"/>
    <xf numFmtId="0" fontId="32" fillId="0" borderId="0"/>
    <xf numFmtId="0" fontId="17" fillId="0" borderId="0"/>
    <xf numFmtId="0" fontId="59" fillId="0" borderId="0"/>
    <xf numFmtId="0" fontId="17" fillId="0" borderId="0"/>
    <xf numFmtId="0" fontId="17" fillId="0" borderId="0" applyAlignment="0">
      <alignment vertical="top" wrapText="1"/>
      <protection locked="0"/>
    </xf>
    <xf numFmtId="0" fontId="98" fillId="0" borderId="0"/>
    <xf numFmtId="0" fontId="34" fillId="0" borderId="0" applyAlignment="0">
      <alignment vertical="top" wrapText="1"/>
      <protection locked="0"/>
    </xf>
    <xf numFmtId="0" fontId="29" fillId="0" borderId="0"/>
    <xf numFmtId="0" fontId="34" fillId="0" borderId="0" applyAlignment="0">
      <alignment vertical="top" wrapText="1"/>
      <protection locked="0"/>
    </xf>
    <xf numFmtId="0" fontId="34" fillId="0" borderId="0" applyAlignment="0">
      <alignment vertical="top" wrapText="1"/>
      <protection locked="0"/>
    </xf>
    <xf numFmtId="0" fontId="17" fillId="0" borderId="0"/>
    <xf numFmtId="0" fontId="17" fillId="0" borderId="0"/>
    <xf numFmtId="0" fontId="34" fillId="0" borderId="0" applyAlignment="0">
      <alignment vertical="top" wrapText="1"/>
      <protection locked="0"/>
    </xf>
    <xf numFmtId="0" fontId="17" fillId="0" borderId="0"/>
    <xf numFmtId="0" fontId="17" fillId="0" borderId="0"/>
    <xf numFmtId="0" fontId="17" fillId="0" borderId="0"/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17" fillId="0" borderId="0"/>
    <xf numFmtId="0" fontId="17" fillId="0" borderId="0"/>
    <xf numFmtId="0" fontId="17" fillId="0" borderId="0"/>
    <xf numFmtId="0" fontId="99" fillId="0" borderId="0" applyAlignment="0">
      <alignment vertical="top" wrapText="1"/>
      <protection locked="0"/>
    </xf>
    <xf numFmtId="0" fontId="17" fillId="0" borderId="0" applyAlignment="0">
      <alignment vertical="top" wrapText="1"/>
      <protection locked="0"/>
    </xf>
    <xf numFmtId="0" fontId="25" fillId="0" borderId="0"/>
    <xf numFmtId="0" fontId="2" fillId="0" borderId="0"/>
    <xf numFmtId="0" fontId="42" fillId="0" borderId="0"/>
    <xf numFmtId="0" fontId="17" fillId="0" borderId="0"/>
    <xf numFmtId="0" fontId="43" fillId="0" borderId="0"/>
    <xf numFmtId="0" fontId="17" fillId="0" borderId="0"/>
    <xf numFmtId="0" fontId="42" fillId="0" borderId="39"/>
    <xf numFmtId="0" fontId="29" fillId="0" borderId="0"/>
    <xf numFmtId="0" fontId="42" fillId="0" borderId="39"/>
    <xf numFmtId="0" fontId="17" fillId="0" borderId="0"/>
    <xf numFmtId="0" fontId="17" fillId="0" borderId="0"/>
    <xf numFmtId="0" fontId="59" fillId="0" borderId="0" applyProtection="0"/>
    <xf numFmtId="0" fontId="42" fillId="0" borderId="39"/>
    <xf numFmtId="0" fontId="59" fillId="0" borderId="0"/>
    <xf numFmtId="0" fontId="59" fillId="0" borderId="0"/>
    <xf numFmtId="0" fontId="42" fillId="0" borderId="0"/>
    <xf numFmtId="0" fontId="42" fillId="0" borderId="39"/>
    <xf numFmtId="0" fontId="29" fillId="0" borderId="0"/>
    <xf numFmtId="0" fontId="100" fillId="0" borderId="0"/>
    <xf numFmtId="0" fontId="17" fillId="13" borderId="46" applyNumberFormat="0" applyAlignment="0" applyProtection="0"/>
    <xf numFmtId="0" fontId="101" fillId="11" borderId="47" applyNumberFormat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7" fillId="0" borderId="48">
      <alignment horizontal="center" vertical="center" wrapText="1"/>
    </xf>
    <xf numFmtId="0" fontId="102" fillId="0" borderId="49"/>
    <xf numFmtId="0" fontId="103" fillId="0" borderId="49"/>
    <xf numFmtId="173" fontId="103" fillId="0" borderId="21"/>
    <xf numFmtId="173" fontId="103" fillId="0" borderId="21"/>
    <xf numFmtId="0" fontId="2" fillId="17" borderId="19" applyNumberFormat="0">
      <alignment horizontal="center" vertical="center"/>
    </xf>
    <xf numFmtId="0" fontId="104" fillId="0" borderId="32" applyNumberFormat="0" applyFont="0" applyFill="0" applyAlignment="0" applyProtection="0"/>
    <xf numFmtId="0" fontId="57" fillId="0" borderId="0"/>
    <xf numFmtId="173" fontId="43" fillId="0" borderId="0" applyFont="0"/>
    <xf numFmtId="49" fontId="57" fillId="29" borderId="0">
      <alignment horizontal="left" vertical="top" wrapText="1"/>
      <protection locked="0"/>
    </xf>
    <xf numFmtId="0" fontId="90" fillId="0" borderId="0" applyFont="0"/>
    <xf numFmtId="196" fontId="2" fillId="0" borderId="0">
      <alignment horizontal="center" vertical="center"/>
    </xf>
    <xf numFmtId="0" fontId="42" fillId="13" borderId="46" applyNumberFormat="0" applyAlignment="0" applyProtection="0"/>
    <xf numFmtId="49" fontId="105" fillId="0" borderId="0"/>
    <xf numFmtId="0" fontId="106" fillId="0" borderId="50" applyNumberFormat="0" applyFill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97" fontId="109" fillId="0" borderId="0">
      <alignment vertical="top" wrapText="1"/>
    </xf>
    <xf numFmtId="4" fontId="110" fillId="38" borderId="51" applyNumberFormat="0" applyProtection="0">
      <alignment horizontal="left" vertical="center" indent="1"/>
    </xf>
    <xf numFmtId="4" fontId="111" fillId="38" borderId="51" applyNumberFormat="0" applyProtection="0">
      <alignment horizontal="left" vertical="center" indent="1"/>
    </xf>
    <xf numFmtId="0" fontId="112" fillId="0" borderId="0" applyNumberFormat="0" applyFill="0" applyBorder="0" applyAlignment="0" applyProtection="0"/>
    <xf numFmtId="0" fontId="67" fillId="0" borderId="38"/>
    <xf numFmtId="0" fontId="113" fillId="0" borderId="0" applyNumberFormat="0" applyFill="0" applyBorder="0" applyAlignment="0" applyProtection="0">
      <alignment vertical="top"/>
      <protection locked="0"/>
    </xf>
    <xf numFmtId="0" fontId="68" fillId="10" borderId="0" applyNumberFormat="0" applyBorder="0" applyAlignment="0" applyProtection="0"/>
    <xf numFmtId="0" fontId="2" fillId="0" borderId="0"/>
    <xf numFmtId="0" fontId="42" fillId="0" borderId="0"/>
    <xf numFmtId="173" fontId="114" fillId="0" borderId="0"/>
    <xf numFmtId="0" fontId="41" fillId="0" borderId="0"/>
    <xf numFmtId="0" fontId="43" fillId="0" borderId="0"/>
    <xf numFmtId="0" fontId="41" fillId="0" borderId="0"/>
    <xf numFmtId="173" fontId="42" fillId="0" borderId="0" applyProtection="0"/>
    <xf numFmtId="0" fontId="43" fillId="0" borderId="0"/>
    <xf numFmtId="173" fontId="43" fillId="0" borderId="0"/>
    <xf numFmtId="0" fontId="42" fillId="0" borderId="0" applyProtection="0"/>
    <xf numFmtId="3" fontId="115" fillId="0" borderId="52">
      <alignment horizontal="left"/>
    </xf>
    <xf numFmtId="198" fontId="48" fillId="0" borderId="53">
      <alignment vertical="top" wrapText="1"/>
      <protection locked="0"/>
    </xf>
    <xf numFmtId="173" fontId="48" fillId="0" borderId="19">
      <alignment vertical="top" wrapText="1"/>
      <protection locked="0"/>
    </xf>
    <xf numFmtId="198" fontId="48" fillId="0" borderId="19">
      <alignment vertical="top" wrapText="1"/>
      <protection locked="0"/>
    </xf>
    <xf numFmtId="3" fontId="116" fillId="0" borderId="54">
      <alignment horizontal="right"/>
    </xf>
    <xf numFmtId="49" fontId="2" fillId="0" borderId="0" applyFill="0" applyProtection="0">
      <alignment horizontal="left"/>
    </xf>
    <xf numFmtId="49" fontId="42" fillId="0" borderId="0" applyFill="0" applyProtection="0">
      <alignment horizontal="left"/>
    </xf>
    <xf numFmtId="0" fontId="47" fillId="0" borderId="55" applyBorder="0">
      <alignment vertical="center"/>
    </xf>
    <xf numFmtId="1" fontId="2" fillId="0" borderId="0">
      <alignment horizontal="right" vertical="center"/>
    </xf>
    <xf numFmtId="1" fontId="42" fillId="0" borderId="0">
      <alignment horizontal="right" vertical="center"/>
    </xf>
    <xf numFmtId="0" fontId="106" fillId="0" borderId="0" applyNumberFormat="0" applyFill="0" applyBorder="0" applyAlignment="0" applyProtection="0"/>
    <xf numFmtId="0" fontId="47" fillId="0" borderId="55">
      <alignment vertical="center"/>
    </xf>
    <xf numFmtId="0" fontId="88" fillId="0" borderId="0" applyNumberFormat="0" applyFill="0" applyBorder="0" applyAlignment="0" applyProtection="0"/>
    <xf numFmtId="0" fontId="55" fillId="0" borderId="56" applyNumberFormat="0" applyFill="0" applyAlignment="0" applyProtection="0"/>
    <xf numFmtId="49" fontId="117" fillId="39" borderId="0">
      <alignment horizontal="left" vertical="center"/>
    </xf>
    <xf numFmtId="0" fontId="118" fillId="0" borderId="0"/>
    <xf numFmtId="0" fontId="76" fillId="40" borderId="30" applyNumberFormat="0" applyAlignment="0" applyProtection="0"/>
    <xf numFmtId="0" fontId="90" fillId="0" borderId="0"/>
    <xf numFmtId="0" fontId="54" fillId="17" borderId="30" applyNumberFormat="0" applyAlignment="0" applyProtection="0"/>
    <xf numFmtId="3" fontId="57" fillId="0" borderId="0"/>
    <xf numFmtId="0" fontId="101" fillId="17" borderId="47" applyNumberFormat="0" applyAlignment="0" applyProtection="0"/>
    <xf numFmtId="0" fontId="6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99" fontId="59" fillId="0" borderId="0" applyFont="0" applyFill="0" applyBorder="0" applyAlignment="0" applyProtection="0"/>
    <xf numFmtId="200" fontId="59" fillId="0" borderId="0" applyFont="0" applyFill="0" applyBorder="0" applyAlignment="0" applyProtection="0"/>
    <xf numFmtId="1" fontId="56" fillId="0" borderId="0">
      <alignment horizontal="center" vertical="top"/>
    </xf>
    <xf numFmtId="0" fontId="50" fillId="41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90" fillId="45" borderId="0" applyProtection="0"/>
  </cellStyleXfs>
  <cellXfs count="365">
    <xf numFmtId="0" fontId="0" fillId="0" borderId="0" xfId="0"/>
    <xf numFmtId="49" fontId="2" fillId="0" borderId="1" xfId="1" applyNumberFormat="1" applyBorder="1" applyAlignment="1" applyProtection="1">
      <alignment vertical="center"/>
    </xf>
    <xf numFmtId="0" fontId="0" fillId="0" borderId="9" xfId="0" applyBorder="1"/>
    <xf numFmtId="165" fontId="0" fillId="0" borderId="10" xfId="0" applyNumberFormat="1" applyBorder="1"/>
    <xf numFmtId="0" fontId="6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9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166" fontId="7" fillId="3" borderId="15" xfId="0" applyNumberFormat="1" applyFont="1" applyFill="1" applyBorder="1" applyAlignment="1" applyProtection="1">
      <alignment horizontal="center" vertical="center"/>
    </xf>
    <xf numFmtId="166" fontId="7" fillId="3" borderId="16" xfId="0" applyNumberFormat="1" applyFont="1" applyFill="1" applyBorder="1" applyAlignment="1" applyProtection="1">
      <alignment horizontal="center" vertical="center"/>
    </xf>
    <xf numFmtId="166" fontId="7" fillId="3" borderId="17" xfId="0" applyNumberFormat="1" applyFont="1" applyFill="1" applyBorder="1" applyAlignment="1" applyProtection="1">
      <alignment horizontal="center" vertical="center"/>
    </xf>
    <xf numFmtId="166" fontId="8" fillId="3" borderId="18" xfId="0" applyNumberFormat="1" applyFont="1" applyFill="1" applyBorder="1" applyAlignment="1" applyProtection="1">
      <alignment horizontal="center" vertical="center"/>
    </xf>
    <xf numFmtId="166" fontId="8" fillId="3" borderId="17" xfId="0" applyNumberFormat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left"/>
    </xf>
    <xf numFmtId="0" fontId="8" fillId="2" borderId="19" xfId="0" applyFont="1" applyFill="1" applyBorder="1" applyAlignment="1" applyProtection="1">
      <alignment horizontal="left"/>
    </xf>
    <xf numFmtId="0" fontId="8" fillId="2" borderId="20" xfId="0" applyFont="1" applyFill="1" applyBorder="1" applyAlignment="1" applyProtection="1">
      <alignment horizontal="left"/>
    </xf>
    <xf numFmtId="0" fontId="10" fillId="0" borderId="21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horizontal="center" vertical="center"/>
    </xf>
    <xf numFmtId="39" fontId="10" fillId="0" borderId="21" xfId="0" applyNumberFormat="1" applyFont="1" applyBorder="1" applyAlignment="1" applyProtection="1">
      <alignment horizontal="right" vertical="center"/>
    </xf>
    <xf numFmtId="167" fontId="10" fillId="0" borderId="21" xfId="0" applyNumberFormat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39" fontId="12" fillId="0" borderId="0" xfId="0" applyNumberFormat="1" applyFont="1" applyAlignment="1" applyProtection="1">
      <alignment horizontal="right" vertical="center"/>
    </xf>
    <xf numFmtId="167" fontId="12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67" fontId="8" fillId="0" borderId="0" xfId="0" applyNumberFormat="1" applyFont="1" applyAlignment="1" applyProtection="1">
      <alignment horizontal="right" vertical="center"/>
    </xf>
    <xf numFmtId="39" fontId="8" fillId="0" borderId="0" xfId="0" applyNumberFormat="1" applyFont="1" applyAlignment="1" applyProtection="1">
      <alignment horizontal="right" vertical="center"/>
    </xf>
    <xf numFmtId="168" fontId="8" fillId="0" borderId="0" xfId="0" applyNumberFormat="1" applyFont="1" applyAlignment="1" applyProtection="1">
      <alignment horizontal="right" vertical="center"/>
    </xf>
    <xf numFmtId="169" fontId="8" fillId="0" borderId="0" xfId="0" applyNumberFormat="1" applyFont="1" applyAlignment="1" applyProtection="1">
      <alignment horizontal="right" vertical="center"/>
    </xf>
    <xf numFmtId="37" fontId="8" fillId="0" borderId="0" xfId="0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167" fontId="13" fillId="0" borderId="0" xfId="0" applyNumberFormat="1" applyFont="1" applyAlignment="1" applyProtection="1">
      <alignment horizontal="right" vertical="center"/>
    </xf>
    <xf numFmtId="39" fontId="13" fillId="0" borderId="0" xfId="0" applyNumberFormat="1" applyFont="1" applyAlignment="1" applyProtection="1">
      <alignment horizontal="right" vertical="center"/>
    </xf>
    <xf numFmtId="168" fontId="13" fillId="0" borderId="0" xfId="0" applyNumberFormat="1" applyFont="1" applyAlignment="1" applyProtection="1">
      <alignment horizontal="right" vertical="center"/>
    </xf>
    <xf numFmtId="169" fontId="13" fillId="0" borderId="0" xfId="0" applyNumberFormat="1" applyFont="1" applyAlignment="1" applyProtection="1">
      <alignment horizontal="right" vertical="center"/>
    </xf>
    <xf numFmtId="37" fontId="13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39" fontId="10" fillId="0" borderId="0" xfId="0" applyNumberFormat="1" applyFont="1" applyAlignment="1" applyProtection="1">
      <alignment horizontal="right" vertical="center"/>
    </xf>
    <xf numFmtId="167" fontId="10" fillId="0" borderId="0" xfId="0" applyNumberFormat="1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39" fontId="15" fillId="0" borderId="0" xfId="0" applyNumberFormat="1" applyFont="1" applyAlignment="1" applyProtection="1">
      <alignment horizontal="right" vertical="center"/>
    </xf>
    <xf numFmtId="167" fontId="15" fillId="0" borderId="0" xfId="0" applyNumberFormat="1" applyFont="1" applyAlignment="1" applyProtection="1">
      <alignment horizontal="right" vertical="center"/>
    </xf>
    <xf numFmtId="0" fontId="18" fillId="2" borderId="0" xfId="0" applyFont="1" applyFill="1" applyAlignment="1" applyProtection="1">
      <alignment horizontal="left"/>
    </xf>
    <xf numFmtId="0" fontId="18" fillId="3" borderId="14" xfId="0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166" fontId="18" fillId="3" borderId="18" xfId="0" applyNumberFormat="1" applyFont="1" applyFill="1" applyBorder="1" applyAlignment="1" applyProtection="1">
      <alignment horizontal="center" vertical="center"/>
    </xf>
    <xf numFmtId="166" fontId="18" fillId="3" borderId="17" xfId="0" applyNumberFormat="1" applyFont="1" applyFill="1" applyBorder="1" applyAlignment="1" applyProtection="1">
      <alignment horizontal="center" vertical="center"/>
    </xf>
    <xf numFmtId="0" fontId="18" fillId="2" borderId="19" xfId="0" applyFont="1" applyFill="1" applyBorder="1" applyAlignment="1" applyProtection="1">
      <alignment horizontal="left"/>
    </xf>
    <xf numFmtId="0" fontId="18" fillId="2" borderId="20" xfId="0" applyFont="1" applyFill="1" applyBorder="1" applyAlignment="1" applyProtection="1">
      <alignment horizontal="left"/>
    </xf>
    <xf numFmtId="0" fontId="19" fillId="0" borderId="21" xfId="0" applyFont="1" applyBorder="1" applyAlignment="1" applyProtection="1">
      <alignment horizontal="left" vertical="center"/>
    </xf>
    <xf numFmtId="0" fontId="19" fillId="0" borderId="21" xfId="0" applyFont="1" applyBorder="1" applyAlignment="1" applyProtection="1">
      <alignment horizontal="center" vertical="center"/>
    </xf>
    <xf numFmtId="39" fontId="19" fillId="0" borderId="21" xfId="0" applyNumberFormat="1" applyFont="1" applyBorder="1" applyAlignment="1" applyProtection="1">
      <alignment horizontal="right" vertical="center"/>
    </xf>
    <xf numFmtId="167" fontId="19" fillId="0" borderId="21" xfId="0" applyNumberFormat="1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39" fontId="21" fillId="0" borderId="0" xfId="0" applyNumberFormat="1" applyFont="1" applyAlignment="1" applyProtection="1">
      <alignment horizontal="right" vertical="center"/>
    </xf>
    <xf numFmtId="167" fontId="21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167" fontId="18" fillId="0" borderId="0" xfId="0" applyNumberFormat="1" applyFont="1" applyAlignment="1" applyProtection="1">
      <alignment horizontal="right" vertical="center"/>
    </xf>
    <xf numFmtId="39" fontId="18" fillId="0" borderId="0" xfId="0" applyNumberFormat="1" applyFont="1" applyAlignment="1" applyProtection="1">
      <alignment horizontal="right" vertical="center"/>
    </xf>
    <xf numFmtId="168" fontId="18" fillId="0" borderId="0" xfId="0" applyNumberFormat="1" applyFont="1" applyAlignment="1" applyProtection="1">
      <alignment horizontal="right" vertical="center"/>
    </xf>
    <xf numFmtId="169" fontId="18" fillId="0" borderId="0" xfId="0" applyNumberFormat="1" applyFont="1" applyAlignment="1" applyProtection="1">
      <alignment horizontal="right" vertical="center"/>
    </xf>
    <xf numFmtId="37" fontId="18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7" fontId="22" fillId="0" borderId="0" xfId="0" applyNumberFormat="1" applyFont="1" applyAlignment="1" applyProtection="1">
      <alignment horizontal="right" vertical="center"/>
    </xf>
    <xf numFmtId="39" fontId="22" fillId="0" borderId="0" xfId="0" applyNumberFormat="1" applyFont="1" applyAlignment="1" applyProtection="1">
      <alignment horizontal="right" vertical="center"/>
    </xf>
    <xf numFmtId="168" fontId="22" fillId="0" borderId="0" xfId="0" applyNumberFormat="1" applyFont="1" applyAlignment="1" applyProtection="1">
      <alignment horizontal="right" vertical="center"/>
    </xf>
    <xf numFmtId="169" fontId="22" fillId="0" borderId="0" xfId="0" applyNumberFormat="1" applyFont="1" applyAlignment="1" applyProtection="1">
      <alignment horizontal="right" vertical="center"/>
    </xf>
    <xf numFmtId="37" fontId="22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39" fontId="19" fillId="0" borderId="0" xfId="0" applyNumberFormat="1" applyFont="1" applyAlignment="1" applyProtection="1">
      <alignment horizontal="right" vertical="center"/>
    </xf>
    <xf numFmtId="167" fontId="19" fillId="0" borderId="0" xfId="0" applyNumberFormat="1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39" fontId="24" fillId="0" borderId="0" xfId="0" applyNumberFormat="1" applyFont="1" applyAlignment="1" applyProtection="1">
      <alignment horizontal="right" vertical="center"/>
    </xf>
    <xf numFmtId="167" fontId="24" fillId="0" borderId="0" xfId="0" applyNumberFormat="1" applyFont="1" applyAlignment="1" applyProtection="1">
      <alignment horizontal="right" vertical="center"/>
    </xf>
    <xf numFmtId="0" fontId="0" fillId="0" borderId="22" xfId="0" applyBorder="1"/>
    <xf numFmtId="49" fontId="2" fillId="0" borderId="23" xfId="1" applyNumberFormat="1" applyBorder="1" applyAlignment="1" applyProtection="1">
      <alignment vertical="center"/>
    </xf>
    <xf numFmtId="165" fontId="0" fillId="0" borderId="24" xfId="0" applyNumberFormat="1" applyBorder="1"/>
    <xf numFmtId="49" fontId="2" fillId="0" borderId="25" xfId="1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2" borderId="21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</xf>
    <xf numFmtId="49" fontId="4" fillId="6" borderId="0" xfId="0" applyNumberFormat="1" applyFont="1" applyFill="1" applyBorder="1" applyAlignment="1" applyProtection="1">
      <alignment vertical="center"/>
    </xf>
    <xf numFmtId="49" fontId="4" fillId="6" borderId="0" xfId="0" applyNumberFormat="1" applyFont="1" applyFill="1" applyBorder="1" applyAlignment="1" applyProtection="1">
      <alignment vertical="center" wrapText="1"/>
    </xf>
    <xf numFmtId="49" fontId="0" fillId="6" borderId="0" xfId="0" applyNumberFormat="1" applyFont="1" applyFill="1" applyBorder="1" applyAlignment="1" applyProtection="1">
      <alignment vertical="center"/>
    </xf>
    <xf numFmtId="170" fontId="0" fillId="6" borderId="0" xfId="0" applyNumberFormat="1" applyFont="1" applyFill="1" applyBorder="1" applyAlignment="1" applyProtection="1">
      <alignment vertical="center"/>
    </xf>
    <xf numFmtId="39" fontId="19" fillId="0" borderId="0" xfId="0" applyNumberFormat="1" applyFont="1" applyBorder="1" applyAlignment="1" applyProtection="1">
      <alignment horizontal="right" vertical="center"/>
    </xf>
    <xf numFmtId="167" fontId="19" fillId="0" borderId="0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Border="1" applyAlignment="1" applyProtection="1">
      <alignment vertical="center"/>
    </xf>
    <xf numFmtId="170" fontId="25" fillId="0" borderId="0" xfId="0" applyNumberFormat="1" applyFont="1" applyFill="1" applyBorder="1" applyAlignment="1" applyProtection="1">
      <alignment vertical="center"/>
    </xf>
    <xf numFmtId="2" fontId="8" fillId="0" borderId="0" xfId="0" applyNumberFormat="1" applyFont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right" vertical="center"/>
    </xf>
    <xf numFmtId="167" fontId="12" fillId="0" borderId="0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26" fillId="0" borderId="0" xfId="0" applyFont="1" applyProtection="1"/>
    <xf numFmtId="167" fontId="26" fillId="0" borderId="0" xfId="0" applyNumberFormat="1" applyFont="1" applyBorder="1" applyAlignment="1" applyProtection="1">
      <alignment horizontal="right" vertical="center"/>
    </xf>
    <xf numFmtId="2" fontId="26" fillId="0" borderId="0" xfId="0" applyNumberFormat="1" applyFont="1" applyBorder="1" applyAlignment="1" applyProtection="1">
      <alignment horizontal="right" vertical="center"/>
    </xf>
    <xf numFmtId="168" fontId="18" fillId="0" borderId="0" xfId="0" applyNumberFormat="1" applyFont="1" applyBorder="1" applyAlignment="1" applyProtection="1">
      <alignment horizontal="right" vertical="center"/>
    </xf>
    <xf numFmtId="167" fontId="18" fillId="0" borderId="0" xfId="0" applyNumberFormat="1" applyFont="1" applyBorder="1" applyAlignment="1" applyProtection="1">
      <alignment horizontal="right" vertical="center"/>
    </xf>
    <xf numFmtId="169" fontId="18" fillId="0" borderId="0" xfId="0" applyNumberFormat="1" applyFont="1" applyBorder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</xf>
    <xf numFmtId="39" fontId="18" fillId="0" borderId="0" xfId="0" applyNumberFormat="1" applyFont="1" applyAlignment="1" applyProtection="1">
      <alignment horizontal="left" vertical="center"/>
    </xf>
    <xf numFmtId="0" fontId="28" fillId="0" borderId="0" xfId="0" applyFont="1"/>
    <xf numFmtId="165" fontId="0" fillId="0" borderId="0" xfId="0" applyNumberFormat="1"/>
    <xf numFmtId="0" fontId="1" fillId="4" borderId="2" xfId="0" applyFont="1" applyFill="1" applyBorder="1"/>
    <xf numFmtId="49" fontId="4" fillId="4" borderId="2" xfId="1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3" xfId="0" applyFill="1" applyBorder="1"/>
    <xf numFmtId="49" fontId="4" fillId="4" borderId="4" xfId="1" applyNumberFormat="1" applyFont="1" applyFill="1" applyBorder="1" applyAlignment="1" applyProtection="1">
      <alignment vertical="center"/>
    </xf>
    <xf numFmtId="0" fontId="0" fillId="4" borderId="5" xfId="0" applyFill="1" applyBorder="1"/>
    <xf numFmtId="0" fontId="0" fillId="4" borderId="6" xfId="0" applyFill="1" applyBorder="1"/>
    <xf numFmtId="49" fontId="4" fillId="4" borderId="7" xfId="1" applyNumberFormat="1" applyFont="1" applyFill="1" applyBorder="1" applyAlignment="1" applyProtection="1">
      <alignment vertical="center"/>
    </xf>
    <xf numFmtId="0" fontId="0" fillId="4" borderId="8" xfId="0" applyFill="1" applyBorder="1"/>
    <xf numFmtId="0" fontId="17" fillId="2" borderId="0" xfId="2" applyFont="1" applyFill="1" applyBorder="1" applyAlignment="1" applyProtection="1">
      <alignment horizontal="left" wrapText="1"/>
    </xf>
    <xf numFmtId="0" fontId="17" fillId="2" borderId="0" xfId="2" applyFont="1" applyFill="1" applyBorder="1" applyAlignment="1" applyProtection="1">
      <alignment horizontal="left"/>
    </xf>
    <xf numFmtId="2" fontId="31" fillId="2" borderId="0" xfId="2" applyNumberFormat="1" applyFont="1" applyFill="1" applyBorder="1" applyAlignment="1" applyProtection="1">
      <alignment horizontal="left" vertical="top"/>
      <protection locked="0"/>
    </xf>
    <xf numFmtId="0" fontId="25" fillId="0" borderId="0" xfId="2" applyFont="1" applyFill="1"/>
    <xf numFmtId="0" fontId="25" fillId="0" borderId="0" xfId="2" applyFont="1"/>
    <xf numFmtId="171" fontId="17" fillId="2" borderId="0" xfId="3" applyNumberFormat="1" applyFont="1" applyFill="1" applyBorder="1" applyAlignment="1" applyProtection="1">
      <alignment horizontal="right"/>
    </xf>
    <xf numFmtId="172" fontId="17" fillId="2" borderId="0" xfId="2" applyNumberFormat="1" applyFont="1" applyFill="1" applyBorder="1" applyAlignment="1" applyProtection="1">
      <alignment horizontal="left"/>
    </xf>
    <xf numFmtId="0" fontId="7" fillId="3" borderId="11" xfId="5" applyFont="1" applyFill="1" applyBorder="1" applyAlignment="1" applyProtection="1">
      <alignment horizontal="center" vertical="center" wrapText="1"/>
    </xf>
    <xf numFmtId="0" fontId="7" fillId="3" borderId="12" xfId="5" applyFont="1" applyFill="1" applyBorder="1" applyAlignment="1" applyProtection="1">
      <alignment horizontal="center" vertical="center" wrapText="1"/>
    </xf>
    <xf numFmtId="171" fontId="7" fillId="3" borderId="12" xfId="3" applyNumberFormat="1" applyFont="1" applyFill="1" applyBorder="1" applyAlignment="1" applyProtection="1">
      <alignment horizontal="right" vertical="center" wrapText="1"/>
    </xf>
    <xf numFmtId="166" fontId="7" fillId="3" borderId="15" xfId="5" applyNumberFormat="1" applyFont="1" applyFill="1" applyBorder="1" applyAlignment="1" applyProtection="1">
      <alignment horizontal="center" vertical="center"/>
    </xf>
    <xf numFmtId="166" fontId="7" fillId="3" borderId="16" xfId="5" applyNumberFormat="1" applyFont="1" applyFill="1" applyBorder="1" applyAlignment="1" applyProtection="1">
      <alignment horizontal="center" vertical="center"/>
    </xf>
    <xf numFmtId="171" fontId="7" fillId="3" borderId="16" xfId="3" applyNumberFormat="1" applyFont="1" applyFill="1" applyBorder="1" applyAlignment="1" applyProtection="1">
      <alignment horizontal="right" vertical="center"/>
    </xf>
    <xf numFmtId="0" fontId="35" fillId="0" borderId="0" xfId="6" applyFont="1" applyFill="1" applyBorder="1" applyAlignment="1" applyProtection="1">
      <alignment horizontal="left" vertical="center" wrapText="1"/>
    </xf>
    <xf numFmtId="0" fontId="36" fillId="0" borderId="0" xfId="6" applyFont="1" applyFill="1" applyBorder="1" applyAlignment="1" applyProtection="1">
      <alignment horizontal="left" vertical="center" wrapText="1"/>
    </xf>
    <xf numFmtId="2" fontId="37" fillId="0" borderId="0" xfId="5" applyNumberFormat="1" applyFont="1" applyBorder="1"/>
    <xf numFmtId="171" fontId="37" fillId="0" borderId="0" xfId="3" applyNumberFormat="1" applyFont="1" applyBorder="1" applyAlignment="1">
      <alignment horizontal="right"/>
    </xf>
    <xf numFmtId="172" fontId="36" fillId="5" borderId="2" xfId="6" applyNumberFormat="1" applyFont="1" applyFill="1" applyBorder="1" applyAlignment="1" applyProtection="1">
      <alignment horizontal="right" vertical="center" wrapText="1"/>
    </xf>
    <xf numFmtId="0" fontId="32" fillId="0" borderId="0" xfId="5" applyFont="1" applyFill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8" fillId="0" borderId="1" xfId="6" applyFont="1" applyFill="1" applyBorder="1" applyAlignment="1" applyProtection="1">
      <alignment horizontal="left" vertical="center" wrapText="1"/>
    </xf>
    <xf numFmtId="0" fontId="8" fillId="0" borderId="1" xfId="5" applyFont="1" applyFill="1" applyBorder="1" applyAlignment="1" applyProtection="1">
      <alignment horizontal="left" vertical="center" wrapText="1"/>
    </xf>
    <xf numFmtId="164" fontId="8" fillId="0" borderId="1" xfId="3" applyFont="1" applyFill="1" applyBorder="1" applyAlignment="1" applyProtection="1">
      <alignment horizontal="left" vertical="center" wrapText="1"/>
    </xf>
    <xf numFmtId="171" fontId="8" fillId="0" borderId="1" xfId="3" applyNumberFormat="1" applyFont="1" applyFill="1" applyBorder="1" applyAlignment="1" applyProtection="1">
      <alignment horizontal="right" vertical="center" wrapText="1"/>
    </xf>
    <xf numFmtId="172" fontId="8" fillId="0" borderId="1" xfId="6" applyNumberFormat="1" applyFont="1" applyFill="1" applyBorder="1" applyAlignment="1" applyProtection="1">
      <alignment horizontal="right" vertical="center" wrapText="1"/>
    </xf>
    <xf numFmtId="0" fontId="38" fillId="0" borderId="0" xfId="5" applyFont="1" applyFill="1"/>
    <xf numFmtId="0" fontId="38" fillId="0" borderId="0" xfId="5" applyFont="1"/>
    <xf numFmtId="44" fontId="8" fillId="0" borderId="1" xfId="4" applyFont="1" applyFill="1" applyBorder="1" applyAlignment="1" applyProtection="1">
      <alignment horizontal="right" vertical="center" wrapText="1"/>
    </xf>
    <xf numFmtId="0" fontId="13" fillId="0" borderId="1" xfId="7" applyFont="1" applyBorder="1" applyAlignment="1" applyProtection="1">
      <alignment horizontal="left" vertical="center"/>
    </xf>
    <xf numFmtId="164" fontId="13" fillId="0" borderId="1" xfId="3" applyFont="1" applyBorder="1" applyAlignment="1" applyProtection="1">
      <alignment horizontal="left" vertical="center"/>
    </xf>
    <xf numFmtId="171" fontId="13" fillId="0" borderId="1" xfId="3" applyNumberFormat="1" applyFont="1" applyFill="1" applyBorder="1" applyAlignment="1" applyProtection="1">
      <alignment horizontal="right" vertical="center"/>
    </xf>
    <xf numFmtId="44" fontId="13" fillId="0" borderId="1" xfId="4" applyFont="1" applyBorder="1" applyAlignment="1" applyProtection="1">
      <alignment horizontal="left" vertical="center"/>
    </xf>
    <xf numFmtId="0" fontId="8" fillId="0" borderId="0" xfId="7" applyFont="1" applyAlignment="1" applyProtection="1">
      <alignment horizontal="left" vertical="center"/>
    </xf>
    <xf numFmtId="0" fontId="13" fillId="0" borderId="1" xfId="7" applyFont="1" applyFill="1" applyBorder="1" applyAlignment="1" applyProtection="1">
      <alignment horizontal="left" vertical="center"/>
    </xf>
    <xf numFmtId="164" fontId="13" fillId="0" borderId="1" xfId="3" applyFont="1" applyFill="1" applyBorder="1" applyAlignment="1" applyProtection="1">
      <alignment horizontal="left" vertical="center"/>
    </xf>
    <xf numFmtId="44" fontId="13" fillId="0" borderId="1" xfId="4" applyFont="1" applyFill="1" applyBorder="1" applyAlignment="1" applyProtection="1">
      <alignment horizontal="left" vertical="center"/>
    </xf>
    <xf numFmtId="0" fontId="8" fillId="0" borderId="27" xfId="6" applyFont="1" applyFill="1" applyBorder="1" applyAlignment="1" applyProtection="1">
      <alignment horizontal="left" vertical="center" wrapText="1"/>
    </xf>
    <xf numFmtId="0" fontId="8" fillId="0" borderId="0" xfId="7" applyFont="1" applyFill="1" applyAlignment="1" applyProtection="1">
      <alignment horizontal="left" vertical="center" wrapText="1"/>
    </xf>
    <xf numFmtId="164" fontId="8" fillId="0" borderId="27" xfId="3" applyFont="1" applyFill="1" applyBorder="1" applyAlignment="1" applyProtection="1">
      <alignment horizontal="left" vertical="center" wrapText="1"/>
    </xf>
    <xf numFmtId="171" fontId="8" fillId="0" borderId="27" xfId="3" applyNumberFormat="1" applyFont="1" applyFill="1" applyBorder="1" applyAlignment="1" applyProtection="1">
      <alignment horizontal="right" vertical="center" wrapText="1"/>
    </xf>
    <xf numFmtId="44" fontId="8" fillId="0" borderId="27" xfId="4" applyFont="1" applyFill="1" applyBorder="1" applyAlignment="1" applyProtection="1">
      <alignment horizontal="right" vertical="center" wrapText="1"/>
    </xf>
    <xf numFmtId="0" fontId="8" fillId="0" borderId="1" xfId="7" applyFont="1" applyBorder="1" applyAlignment="1" applyProtection="1">
      <alignment horizontal="left" vertical="center"/>
    </xf>
    <xf numFmtId="0" fontId="8" fillId="0" borderId="1" xfId="8" applyFont="1" applyFill="1" applyBorder="1" applyAlignment="1" applyProtection="1">
      <alignment horizontal="left" wrapText="1"/>
    </xf>
    <xf numFmtId="0" fontId="25" fillId="0" borderId="0" xfId="5" applyFont="1" applyBorder="1"/>
    <xf numFmtId="0" fontId="8" fillId="0" borderId="0" xfId="6" applyFont="1" applyFill="1" applyBorder="1" applyAlignment="1" applyProtection="1">
      <alignment horizontal="left" vertical="center" wrapText="1"/>
    </xf>
    <xf numFmtId="2" fontId="8" fillId="0" borderId="0" xfId="6" applyNumberFormat="1" applyFont="1" applyFill="1" applyBorder="1" applyAlignment="1" applyProtection="1">
      <alignment horizontal="left" vertical="center" wrapText="1"/>
    </xf>
    <xf numFmtId="171" fontId="8" fillId="0" borderId="0" xfId="3" applyNumberFormat="1" applyFont="1" applyFill="1" applyBorder="1" applyAlignment="1">
      <alignment horizontal="right"/>
    </xf>
    <xf numFmtId="172" fontId="25" fillId="0" borderId="0" xfId="5" applyNumberFormat="1" applyFont="1" applyBorder="1"/>
    <xf numFmtId="0" fontId="25" fillId="0" borderId="0" xfId="5" applyFont="1" applyFill="1"/>
    <xf numFmtId="0" fontId="25" fillId="0" borderId="0" xfId="5" applyFont="1"/>
    <xf numFmtId="0" fontId="39" fillId="4" borderId="0" xfId="5" applyFont="1" applyFill="1" applyBorder="1"/>
    <xf numFmtId="0" fontId="39" fillId="4" borderId="0" xfId="6" applyFont="1" applyFill="1" applyBorder="1" applyAlignment="1" applyProtection="1">
      <alignment horizontal="left" vertical="center" wrapText="1"/>
    </xf>
    <xf numFmtId="2" fontId="40" fillId="4" borderId="0" xfId="6" applyNumberFormat="1" applyFont="1" applyFill="1" applyBorder="1" applyAlignment="1" applyProtection="1">
      <alignment horizontal="right" vertical="center"/>
    </xf>
    <xf numFmtId="171" fontId="39" fillId="4" borderId="0" xfId="3" applyNumberFormat="1" applyFont="1" applyFill="1" applyBorder="1" applyAlignment="1">
      <alignment horizontal="right"/>
    </xf>
    <xf numFmtId="172" fontId="40" fillId="4" borderId="0" xfId="4" applyNumberFormat="1" applyFont="1" applyFill="1" applyBorder="1" applyAlignment="1" applyProtection="1">
      <alignment horizontal="right" vertical="center"/>
    </xf>
    <xf numFmtId="171" fontId="32" fillId="0" borderId="0" xfId="3" applyNumberFormat="1" applyFont="1" applyBorder="1" applyAlignment="1">
      <alignment horizontal="right"/>
    </xf>
    <xf numFmtId="172" fontId="32" fillId="0" borderId="0" xfId="5" applyNumberFormat="1" applyFont="1" applyBorder="1"/>
    <xf numFmtId="0" fontId="32" fillId="0" borderId="0" xfId="5" applyFont="1" applyFill="1" applyBorder="1"/>
    <xf numFmtId="0" fontId="32" fillId="0" borderId="0" xfId="5" applyFont="1" applyBorder="1"/>
    <xf numFmtId="0" fontId="32" fillId="0" borderId="0" xfId="5" applyFont="1"/>
    <xf numFmtId="0" fontId="8" fillId="0" borderId="28" xfId="6" applyFont="1" applyFill="1" applyBorder="1" applyAlignment="1" applyProtection="1">
      <alignment horizontal="left" vertical="center" wrapText="1"/>
    </xf>
    <xf numFmtId="2" fontId="8" fillId="0" borderId="28" xfId="6" applyNumberFormat="1" applyFont="1" applyFill="1" applyBorder="1" applyAlignment="1" applyProtection="1">
      <alignment horizontal="left" vertical="center" wrapText="1"/>
    </xf>
    <xf numFmtId="171" fontId="32" fillId="0" borderId="0" xfId="3" applyNumberFormat="1" applyFont="1" applyAlignment="1">
      <alignment horizontal="right"/>
    </xf>
    <xf numFmtId="172" fontId="32" fillId="0" borderId="0" xfId="5" applyNumberFormat="1" applyFont="1"/>
    <xf numFmtId="0" fontId="32" fillId="0" borderId="0" xfId="5" applyFont="1" applyFill="1"/>
    <xf numFmtId="0" fontId="0" fillId="0" borderId="6" xfId="0" applyBorder="1"/>
    <xf numFmtId="0" fontId="0" fillId="0" borderId="57" xfId="0" applyBorder="1"/>
    <xf numFmtId="49" fontId="2" fillId="0" borderId="58" xfId="1" applyNumberFormat="1" applyBorder="1" applyAlignment="1" applyProtection="1">
      <alignment vertical="center"/>
    </xf>
    <xf numFmtId="165" fontId="0" fillId="0" borderId="59" xfId="0" applyNumberFormat="1" applyBorder="1"/>
    <xf numFmtId="49" fontId="3" fillId="0" borderId="8" xfId="1" applyNumberFormat="1" applyFont="1" applyBorder="1" applyAlignment="1" applyProtection="1">
      <alignment vertical="center"/>
    </xf>
    <xf numFmtId="165" fontId="5" fillId="0" borderId="26" xfId="0" applyNumberFormat="1" applyFont="1" applyBorder="1"/>
    <xf numFmtId="0" fontId="0" fillId="0" borderId="25" xfId="0" applyBorder="1"/>
    <xf numFmtId="165" fontId="0" fillId="0" borderId="25" xfId="0" applyNumberFormat="1" applyBorder="1"/>
    <xf numFmtId="0" fontId="11" fillId="0" borderId="1" xfId="6" applyFont="1" applyFill="1" applyBorder="1" applyAlignment="1" applyProtection="1">
      <alignment horizontal="left" vertical="center" wrapText="1"/>
    </xf>
    <xf numFmtId="0" fontId="11" fillId="0" borderId="1" xfId="8" applyFont="1" applyFill="1" applyBorder="1" applyAlignment="1" applyProtection="1">
      <alignment horizontal="left" wrapText="1"/>
    </xf>
    <xf numFmtId="164" fontId="11" fillId="0" borderId="1" xfId="3" applyFont="1" applyFill="1" applyBorder="1" applyAlignment="1" applyProtection="1">
      <alignment horizontal="left" vertical="center" wrapText="1"/>
    </xf>
    <xf numFmtId="171" fontId="11" fillId="0" borderId="1" xfId="3" applyNumberFormat="1" applyFont="1" applyFill="1" applyBorder="1" applyAlignment="1" applyProtection="1">
      <alignment horizontal="right" vertical="center" wrapText="1"/>
    </xf>
    <xf numFmtId="172" fontId="11" fillId="0" borderId="1" xfId="6" applyNumberFormat="1" applyFont="1" applyFill="1" applyBorder="1" applyAlignment="1" applyProtection="1">
      <alignment horizontal="right" vertical="center" wrapText="1"/>
    </xf>
    <xf numFmtId="0" fontId="20" fillId="0" borderId="0" xfId="0" applyFont="1" applyFill="1" applyAlignment="1" applyProtection="1">
      <alignment horizontal="left" vertical="center"/>
    </xf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left" vertical="center"/>
    </xf>
    <xf numFmtId="39" fontId="21" fillId="0" borderId="0" xfId="0" applyNumberFormat="1" applyFont="1" applyFill="1" applyAlignment="1" applyProtection="1">
      <alignment horizontal="right" vertical="center"/>
    </xf>
    <xf numFmtId="167" fontId="21" fillId="0" borderId="0" xfId="0" applyNumberFormat="1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167" fontId="18" fillId="0" borderId="0" xfId="0" applyNumberFormat="1" applyFont="1" applyFill="1" applyAlignment="1" applyProtection="1">
      <alignment horizontal="right" vertical="center"/>
    </xf>
    <xf numFmtId="39" fontId="18" fillId="0" borderId="0" xfId="0" applyNumberFormat="1" applyFont="1" applyFill="1" applyAlignment="1" applyProtection="1">
      <alignment horizontal="right" vertical="center"/>
    </xf>
    <xf numFmtId="168" fontId="18" fillId="0" borderId="0" xfId="0" applyNumberFormat="1" applyFont="1" applyFill="1" applyAlignment="1" applyProtection="1">
      <alignment horizontal="right" vertical="center"/>
    </xf>
    <xf numFmtId="169" fontId="18" fillId="0" borderId="0" xfId="0" applyNumberFormat="1" applyFont="1" applyFill="1" applyAlignment="1" applyProtection="1">
      <alignment horizontal="right" vertical="center"/>
    </xf>
    <xf numFmtId="37" fontId="18" fillId="0" borderId="0" xfId="0" applyNumberFormat="1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/>
    </xf>
    <xf numFmtId="167" fontId="22" fillId="0" borderId="0" xfId="0" applyNumberFormat="1" applyFont="1" applyFill="1" applyAlignment="1" applyProtection="1">
      <alignment horizontal="right" vertical="center"/>
    </xf>
    <xf numFmtId="39" fontId="22" fillId="0" borderId="0" xfId="0" applyNumberFormat="1" applyFont="1" applyFill="1" applyAlignment="1" applyProtection="1">
      <alignment horizontal="right" vertical="center"/>
    </xf>
    <xf numFmtId="168" fontId="22" fillId="0" borderId="0" xfId="0" applyNumberFormat="1" applyFont="1" applyFill="1" applyAlignment="1" applyProtection="1">
      <alignment horizontal="right" vertical="center"/>
    </xf>
    <xf numFmtId="169" fontId="22" fillId="0" borderId="0" xfId="0" applyNumberFormat="1" applyFont="1" applyFill="1" applyAlignment="1" applyProtection="1">
      <alignment horizontal="right" vertical="center"/>
    </xf>
    <xf numFmtId="37" fontId="22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left" vertical="top"/>
    </xf>
    <xf numFmtId="14" fontId="7" fillId="2" borderId="0" xfId="0" applyNumberFormat="1" applyFont="1" applyFill="1" applyAlignment="1" applyProtection="1">
      <alignment horizontal="left" vertical="center"/>
    </xf>
    <xf numFmtId="0" fontId="0" fillId="0" borderId="6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left" vertical="top"/>
    </xf>
    <xf numFmtId="0" fontId="119" fillId="0" borderId="21" xfId="0" applyFont="1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64" xfId="0" applyBorder="1" applyAlignment="1">
      <alignment horizontal="left"/>
    </xf>
    <xf numFmtId="0" fontId="18" fillId="0" borderId="6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166" fontId="7" fillId="0" borderId="67" xfId="0" applyNumberFormat="1" applyFont="1" applyBorder="1" applyAlignment="1">
      <alignment horizontal="right" vertical="center"/>
    </xf>
    <xf numFmtId="0" fontId="18" fillId="0" borderId="68" xfId="0" applyFont="1" applyBorder="1" applyAlignment="1">
      <alignment horizontal="left" vertical="center"/>
    </xf>
    <xf numFmtId="0" fontId="18" fillId="0" borderId="69" xfId="0" applyFont="1" applyBorder="1" applyAlignment="1">
      <alignment horizontal="left" vertical="center"/>
    </xf>
    <xf numFmtId="0" fontId="57" fillId="0" borderId="7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166" fontId="7" fillId="0" borderId="7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8" fillId="0" borderId="71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/>
    </xf>
    <xf numFmtId="0" fontId="57" fillId="0" borderId="66" xfId="0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166" fontId="7" fillId="0" borderId="39" xfId="0" applyNumberFormat="1" applyFont="1" applyBorder="1" applyAlignment="1">
      <alignment horizontal="right" vertical="center"/>
    </xf>
    <xf numFmtId="0" fontId="18" fillId="0" borderId="77" xfId="0" applyFont="1" applyBorder="1" applyAlignment="1">
      <alignment horizontal="left" vertical="center"/>
    </xf>
    <xf numFmtId="0" fontId="57" fillId="0" borderId="70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18" fillId="0" borderId="73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0" fillId="0" borderId="0" xfId="0" applyFont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66" fontId="7" fillId="0" borderId="77" xfId="0" applyNumberFormat="1" applyFont="1" applyBorder="1" applyAlignment="1">
      <alignment horizontal="right" vertical="center"/>
    </xf>
    <xf numFmtId="49" fontId="57" fillId="0" borderId="75" xfId="0" applyNumberFormat="1" applyFont="1" applyBorder="1" applyAlignment="1">
      <alignment horizontal="left" vertical="center"/>
    </xf>
    <xf numFmtId="0" fontId="121" fillId="0" borderId="0" xfId="0" applyFont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22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/>
    </xf>
    <xf numFmtId="0" fontId="18" fillId="0" borderId="79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8" fillId="0" borderId="81" xfId="0" applyFont="1" applyBorder="1" applyAlignment="1">
      <alignment horizontal="left" vertical="center"/>
    </xf>
    <xf numFmtId="37" fontId="0" fillId="0" borderId="82" xfId="0" applyNumberFormat="1" applyBorder="1" applyAlignment="1">
      <alignment horizontal="right" vertical="center"/>
    </xf>
    <xf numFmtId="37" fontId="0" fillId="0" borderId="83" xfId="0" applyNumberFormat="1" applyBorder="1" applyAlignment="1">
      <alignment horizontal="right" vertical="center"/>
    </xf>
    <xf numFmtId="37" fontId="123" fillId="0" borderId="18" xfId="0" applyNumberFormat="1" applyFont="1" applyBorder="1" applyAlignment="1">
      <alignment horizontal="right" vertical="center"/>
    </xf>
    <xf numFmtId="39" fontId="123" fillId="0" borderId="84" xfId="0" applyNumberFormat="1" applyFont="1" applyBorder="1" applyAlignment="1">
      <alignment horizontal="right" vertical="center"/>
    </xf>
    <xf numFmtId="37" fontId="0" fillId="0" borderId="18" xfId="0" applyNumberFormat="1" applyBorder="1" applyAlignment="1">
      <alignment horizontal="right" vertical="center"/>
    </xf>
    <xf numFmtId="37" fontId="0" fillId="0" borderId="84" xfId="0" applyNumberFormat="1" applyBorder="1" applyAlignment="1">
      <alignment horizontal="right" vertical="center"/>
    </xf>
    <xf numFmtId="37" fontId="123" fillId="0" borderId="83" xfId="0" applyNumberFormat="1" applyFont="1" applyBorder="1" applyAlignment="1">
      <alignment horizontal="right" vertical="center"/>
    </xf>
    <xf numFmtId="39" fontId="123" fillId="0" borderId="83" xfId="0" applyNumberFormat="1" applyFont="1" applyBorder="1" applyAlignment="1">
      <alignment horizontal="right" vertical="center"/>
    </xf>
    <xf numFmtId="37" fontId="0" fillId="0" borderId="85" xfId="0" applyNumberFormat="1" applyBorder="1" applyAlignment="1">
      <alignment horizontal="right" vertical="center"/>
    </xf>
    <xf numFmtId="0" fontId="122" fillId="0" borderId="19" xfId="0" applyFont="1" applyBorder="1" applyAlignment="1">
      <alignment horizontal="left" vertical="center" wrapText="1"/>
    </xf>
    <xf numFmtId="0" fontId="124" fillId="0" borderId="78" xfId="0" applyFont="1" applyBorder="1" applyAlignment="1">
      <alignment horizontal="left" vertical="center"/>
    </xf>
    <xf numFmtId="0" fontId="124" fillId="0" borderId="14" xfId="0" applyFont="1" applyBorder="1" applyAlignment="1">
      <alignment horizontal="left" vertical="center"/>
    </xf>
    <xf numFmtId="0" fontId="122" fillId="0" borderId="80" xfId="0" applyFont="1" applyBorder="1" applyAlignment="1">
      <alignment horizontal="left" vertical="center"/>
    </xf>
    <xf numFmtId="0" fontId="122" fillId="0" borderId="79" xfId="0" applyFont="1" applyBorder="1" applyAlignment="1">
      <alignment horizontal="left" vertical="center"/>
    </xf>
    <xf numFmtId="0" fontId="122" fillId="0" borderId="81" xfId="0" applyFont="1" applyBorder="1" applyAlignment="1">
      <alignment horizontal="left" vertical="center"/>
    </xf>
    <xf numFmtId="0" fontId="122" fillId="0" borderId="14" xfId="0" applyFont="1" applyBorder="1" applyAlignment="1">
      <alignment horizontal="left" vertical="center"/>
    </xf>
    <xf numFmtId="166" fontId="18" fillId="0" borderId="86" xfId="0" applyNumberFormat="1" applyFont="1" applyBorder="1" applyAlignment="1">
      <alignment horizontal="center" vertical="center"/>
    </xf>
    <xf numFmtId="0" fontId="125" fillId="0" borderId="66" xfId="0" applyFont="1" applyBorder="1" applyAlignment="1">
      <alignment horizontal="left" vertical="center"/>
    </xf>
    <xf numFmtId="0" fontId="18" fillId="0" borderId="75" xfId="0" applyFont="1" applyBorder="1" applyAlignment="1">
      <alignment horizontal="left" vertical="center"/>
    </xf>
    <xf numFmtId="39" fontId="123" fillId="0" borderId="76" xfId="0" applyNumberFormat="1" applyFont="1" applyBorder="1" applyAlignment="1">
      <alignment horizontal="right" vertical="center"/>
    </xf>
    <xf numFmtId="0" fontId="18" fillId="0" borderId="87" xfId="0" applyFont="1" applyBorder="1" applyAlignment="1">
      <alignment horizontal="left" vertical="center"/>
    </xf>
    <xf numFmtId="0" fontId="18" fillId="0" borderId="76" xfId="0" applyFont="1" applyBorder="1" applyAlignment="1">
      <alignment horizontal="left" vertical="center"/>
    </xf>
    <xf numFmtId="39" fontId="0" fillId="0" borderId="76" xfId="0" applyNumberFormat="1" applyBorder="1" applyAlignment="1">
      <alignment horizontal="right" vertical="center"/>
    </xf>
    <xf numFmtId="37" fontId="0" fillId="0" borderId="39" xfId="0" applyNumberFormat="1" applyBorder="1" applyAlignment="1">
      <alignment horizontal="right" vertical="center"/>
    </xf>
    <xf numFmtId="0" fontId="18" fillId="0" borderId="39" xfId="0" applyFont="1" applyBorder="1" applyAlignment="1">
      <alignment horizontal="left" vertical="center"/>
    </xf>
    <xf numFmtId="0" fontId="126" fillId="0" borderId="39" xfId="0" applyFont="1" applyBorder="1" applyAlignment="1">
      <alignment horizontal="right" vertical="center"/>
    </xf>
    <xf numFmtId="0" fontId="126" fillId="0" borderId="77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/>
    </xf>
    <xf numFmtId="166" fontId="18" fillId="0" borderId="88" xfId="0" applyNumberFormat="1" applyFont="1" applyBorder="1" applyAlignment="1">
      <alignment horizontal="center" vertical="center"/>
    </xf>
    <xf numFmtId="37" fontId="0" fillId="0" borderId="76" xfId="0" applyNumberFormat="1" applyBorder="1" applyAlignment="1">
      <alignment horizontal="right" vertical="center"/>
    </xf>
    <xf numFmtId="0" fontId="125" fillId="0" borderId="76" xfId="0" applyFont="1" applyBorder="1" applyAlignment="1">
      <alignment horizontal="left" vertical="center"/>
    </xf>
    <xf numFmtId="39" fontId="123" fillId="0" borderId="44" xfId="0" applyNumberFormat="1" applyFont="1" applyBorder="1" applyAlignment="1">
      <alignment horizontal="right" vertical="center"/>
    </xf>
    <xf numFmtId="39" fontId="0" fillId="0" borderId="44" xfId="0" applyNumberFormat="1" applyBorder="1" applyAlignment="1">
      <alignment horizontal="right" vertical="center"/>
    </xf>
    <xf numFmtId="37" fontId="0" fillId="0" borderId="20" xfId="0" applyNumberFormat="1" applyBorder="1" applyAlignment="1">
      <alignment horizontal="right" vertical="center"/>
    </xf>
    <xf numFmtId="166" fontId="18" fillId="0" borderId="15" xfId="0" applyNumberFormat="1" applyFont="1" applyBorder="1" applyAlignment="1">
      <alignment horizontal="center" vertical="center"/>
    </xf>
    <xf numFmtId="0" fontId="18" fillId="0" borderId="84" xfId="0" applyFont="1" applyBorder="1" applyAlignment="1">
      <alignment horizontal="left" vertical="center"/>
    </xf>
    <xf numFmtId="0" fontId="18" fillId="0" borderId="83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39" fontId="123" fillId="0" borderId="89" xfId="0" applyNumberFormat="1" applyFont="1" applyBorder="1" applyAlignment="1">
      <alignment horizontal="right" vertical="center"/>
    </xf>
    <xf numFmtId="39" fontId="123" fillId="0" borderId="19" xfId="0" applyNumberFormat="1" applyFont="1" applyBorder="1" applyAlignment="1">
      <alignment horizontal="right" vertical="center"/>
    </xf>
    <xf numFmtId="37" fontId="127" fillId="0" borderId="63" xfId="0" applyNumberFormat="1" applyFont="1" applyBorder="1" applyAlignment="1">
      <alignment horizontal="right" vertical="center"/>
    </xf>
    <xf numFmtId="0" fontId="122" fillId="0" borderId="60" xfId="0" applyFont="1" applyBorder="1" applyAlignment="1">
      <alignment horizontal="left" vertical="top"/>
    </xf>
    <xf numFmtId="0" fontId="18" fillId="0" borderId="90" xfId="0" applyFont="1" applyBorder="1" applyAlignment="1">
      <alignment horizontal="left" vertical="center"/>
    </xf>
    <xf numFmtId="0" fontId="18" fillId="0" borderId="91" xfId="0" applyFont="1" applyBorder="1" applyAlignment="1">
      <alignment horizontal="left" vertical="center"/>
    </xf>
    <xf numFmtId="0" fontId="18" fillId="0" borderId="70" xfId="0" applyFont="1" applyBorder="1" applyAlignment="1">
      <alignment horizontal="left" vertical="center"/>
    </xf>
    <xf numFmtId="201" fontId="128" fillId="0" borderId="20" xfId="0" applyNumberFormat="1" applyFont="1" applyBorder="1" applyAlignment="1">
      <alignment horizontal="right" vertical="center"/>
    </xf>
    <xf numFmtId="0" fontId="18" fillId="0" borderId="92" xfId="0" applyFont="1" applyBorder="1" applyAlignment="1">
      <alignment horizontal="left"/>
    </xf>
    <xf numFmtId="0" fontId="18" fillId="0" borderId="72" xfId="0" applyFont="1" applyBorder="1" applyAlignment="1">
      <alignment horizontal="left"/>
    </xf>
    <xf numFmtId="37" fontId="7" fillId="0" borderId="76" xfId="0" applyNumberFormat="1" applyFont="1" applyBorder="1" applyAlignment="1">
      <alignment horizontal="right" vertical="center"/>
    </xf>
    <xf numFmtId="39" fontId="7" fillId="0" borderId="39" xfId="0" applyNumberFormat="1" applyFont="1" applyBorder="1" applyAlignment="1">
      <alignment horizontal="right" vertical="center"/>
    </xf>
    <xf numFmtId="39" fontId="123" fillId="0" borderId="72" xfId="0" applyNumberFormat="1" applyFont="1" applyBorder="1" applyAlignment="1">
      <alignment horizontal="right" vertical="center"/>
    </xf>
    <xf numFmtId="201" fontId="128" fillId="0" borderId="93" xfId="0" applyNumberFormat="1" applyFont="1" applyBorder="1" applyAlignment="1">
      <alignment horizontal="right" vertical="center"/>
    </xf>
    <xf numFmtId="0" fontId="122" fillId="0" borderId="94" xfId="0" applyFont="1" applyBorder="1" applyAlignment="1">
      <alignment horizontal="left" vertical="top"/>
    </xf>
    <xf numFmtId="0" fontId="18" fillId="0" borderId="66" xfId="0" applyFont="1" applyBorder="1" applyAlignment="1">
      <alignment horizontal="left" vertical="center"/>
    </xf>
    <xf numFmtId="201" fontId="128" fillId="0" borderId="87" xfId="0" applyNumberFormat="1" applyFont="1" applyBorder="1" applyAlignment="1">
      <alignment horizontal="right" vertical="center"/>
    </xf>
    <xf numFmtId="0" fontId="122" fillId="0" borderId="84" xfId="0" applyFont="1" applyBorder="1" applyAlignment="1">
      <alignment horizontal="left" vertical="center"/>
    </xf>
    <xf numFmtId="39" fontId="129" fillId="0" borderId="95" xfId="0" applyNumberFormat="1" applyFont="1" applyBorder="1" applyAlignment="1">
      <alignment horizontal="right" vertical="center"/>
    </xf>
    <xf numFmtId="0" fontId="18" fillId="0" borderId="96" xfId="0" applyFont="1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18" fillId="0" borderId="62" xfId="0" applyFont="1" applyBorder="1" applyAlignment="1">
      <alignment horizontal="left"/>
    </xf>
    <xf numFmtId="0" fontId="18" fillId="0" borderId="97" xfId="0" applyFont="1" applyBorder="1" applyAlignment="1">
      <alignment horizontal="left" vertical="center"/>
    </xf>
    <xf numFmtId="0" fontId="18" fillId="0" borderId="89" xfId="0" applyFont="1" applyBorder="1" applyAlignment="1">
      <alignment horizontal="left"/>
    </xf>
    <xf numFmtId="0" fontId="18" fillId="0" borderId="85" xfId="0" applyFont="1" applyBorder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57" fillId="0" borderId="70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71" xfId="0" applyFont="1" applyBorder="1" applyAlignment="1">
      <alignment horizontal="left" vertical="center" wrapText="1"/>
    </xf>
    <xf numFmtId="0" fontId="57" fillId="0" borderId="72" xfId="0" applyFont="1" applyBorder="1" applyAlignment="1">
      <alignment horizontal="left" vertical="top" wrapText="1"/>
    </xf>
    <xf numFmtId="0" fontId="57" fillId="0" borderId="73" xfId="0" applyFont="1" applyBorder="1" applyAlignment="1">
      <alignment horizontal="left" vertical="center" wrapText="1"/>
    </xf>
    <xf numFmtId="0" fontId="57" fillId="0" borderId="74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left" vertical="center" wrapText="1"/>
    </xf>
    <xf numFmtId="166" fontId="7" fillId="0" borderId="73" xfId="0" applyNumberFormat="1" applyFont="1" applyBorder="1" applyAlignment="1">
      <alignment horizontal="left" vertical="center"/>
    </xf>
    <xf numFmtId="166" fontId="7" fillId="0" borderId="74" xfId="0" applyNumberFormat="1" applyFont="1" applyBorder="1" applyAlignment="1">
      <alignment horizontal="left" vertical="center"/>
    </xf>
  </cellXfs>
  <cellStyles count="340">
    <cellStyle name="_0 CP IDEA LM  25.3.2008" xfId="9" xr:uid="{00000000-0005-0000-0000-000000000000}"/>
    <cellStyle name="_0 CP Just Play 26.05.2008" xfId="10" xr:uid="{00000000-0005-0000-0000-000001000000}"/>
    <cellStyle name="_0 CP Just Play AB 26.06.2008" xfId="11" xr:uid="{00000000-0005-0000-0000-000002000000}"/>
    <cellStyle name="_0 CP Letisko" xfId="12" xr:uid="{00000000-0005-0000-0000-000003000000}"/>
    <cellStyle name="_0 CP Rekonštrukcia sanatória KOCH 19.3.2008" xfId="13" xr:uid="{00000000-0005-0000-0000-000004000000}"/>
    <cellStyle name="_305 Rozhlas Promatrix pre SAV (p. Sabo)" xfId="14" xr:uid="{00000000-0005-0000-0000-000005000000}"/>
    <cellStyle name="_Cen_pon_ Spectrum2" xfId="15" xr:uid="{00000000-0005-0000-0000-000006000000}"/>
    <cellStyle name="_Cen_pon_Hotel Smolenice slaboprúd-security systems" xfId="16" xr:uid="{00000000-0005-0000-0000-000007000000}"/>
    <cellStyle name="_cenová ponuka" xfId="17" xr:uid="{00000000-0005-0000-0000-000008000000}"/>
    <cellStyle name="_cislo" xfId="18" xr:uid="{00000000-0005-0000-0000-000009000000}"/>
    <cellStyle name="_CP 07022 TU Trnava" xfId="19" xr:uid="{00000000-0005-0000-0000-00000A000000}"/>
    <cellStyle name="_CP Jednota Thermo slaboprúd gleeds" xfId="20" xr:uid="{00000000-0005-0000-0000-00000B000000}"/>
    <cellStyle name="_CP slaboprúd Europa Palace Žilina" xfId="21" xr:uid="{00000000-0005-0000-0000-00000C000000}"/>
    <cellStyle name="_CP Stare Grunty APT" xfId="22" xr:uid="{00000000-0005-0000-0000-00000D000000}"/>
    <cellStyle name="_CP(1)_DINERS-PTV_KV_STENA_pre_bezp_miestnost" xfId="23" xr:uid="{00000000-0005-0000-0000-00000E000000}"/>
    <cellStyle name="_CP_SS_Terno Jednota TN_020908 (2)" xfId="24" xr:uid="{00000000-0005-0000-0000-00000F000000}"/>
    <cellStyle name="_CP_Staré Grunty EPS a Rozhlas C" xfId="25" xr:uid="{00000000-0005-0000-0000-000010000000}"/>
    <cellStyle name="_ČOV HYBE" xfId="26" xr:uid="{00000000-0005-0000-0000-000011000000}"/>
    <cellStyle name="_ČOV VAŽEC" xfId="27" xr:uid="{00000000-0005-0000-0000-000012000000}"/>
    <cellStyle name="_EPS" xfId="28" xr:uid="{00000000-0005-0000-0000-000013000000}"/>
    <cellStyle name="_Idea LM" xfId="29" xr:uid="{00000000-0005-0000-0000-000014000000}"/>
    <cellStyle name="_JP SO101 PER SP03 00 F" xfId="30" xr:uid="{00000000-0005-0000-0000-000015000000}"/>
    <cellStyle name="_Konec_fakt-Supis_prac-TR05-MDA-EPS" xfId="31" xr:uid="{00000000-0005-0000-0000-000016000000}"/>
    <cellStyle name="_Predajňa elekroniky 16.06.2008 index 20" xfId="32" xr:uid="{00000000-0005-0000-0000-000017000000}"/>
    <cellStyle name="_rozpočet EPS a Rozhlas_Bussness centrum Trnava" xfId="33" xr:uid="{00000000-0005-0000-0000-000018000000}"/>
    <cellStyle name="_rozpočet_Europa BB- SKV" xfId="34" xr:uid="{00000000-0005-0000-0000-000019000000}"/>
    <cellStyle name="_rozpočet_Europalace PTV" xfId="35" xr:uid="{00000000-0005-0000-0000-00001A000000}"/>
    <cellStyle name="_Schmitz-vonkajšky a trafo vykaz vymer s nacenením-PRE NAS" xfId="36" xr:uid="{00000000-0005-0000-0000-00001B000000}"/>
    <cellStyle name="_Schmitz-vykaz vymer vonkajšky a trafostanica" xfId="37" xr:uid="{00000000-0005-0000-0000-00001C000000}"/>
    <cellStyle name="_vykaz - vymer1" xfId="38" xr:uid="{00000000-0005-0000-0000-00001D000000}"/>
    <cellStyle name="_Vykaz vymer PBX  HInn" xfId="39" xr:uid="{00000000-0005-0000-0000-00001E000000}"/>
    <cellStyle name="_výkaz-štruktúra+TV" xfId="40" xr:uid="{00000000-0005-0000-0000-00001F000000}"/>
    <cellStyle name="_Wabash cenová ponuka trafostanica" xfId="41" xr:uid="{00000000-0005-0000-0000-000020000000}"/>
    <cellStyle name="1 000 Sk" xfId="42" xr:uid="{00000000-0005-0000-0000-000021000000}"/>
    <cellStyle name="1 000,-  Sk" xfId="43" xr:uid="{00000000-0005-0000-0000-000022000000}"/>
    <cellStyle name="1 000,- K?" xfId="44" xr:uid="{00000000-0005-0000-0000-000023000000}"/>
    <cellStyle name="1 000,- Kč" xfId="45" xr:uid="{00000000-0005-0000-0000-000024000000}"/>
    <cellStyle name="1 000,- Sk" xfId="46" xr:uid="{00000000-0005-0000-0000-000025000000}"/>
    <cellStyle name="1000 Sk_fakturuj99" xfId="47" xr:uid="{00000000-0005-0000-0000-000026000000}"/>
    <cellStyle name="1D čísla" xfId="48" xr:uid="{00000000-0005-0000-0000-000027000000}"/>
    <cellStyle name="20 % – Zvýraznění1" xfId="49" xr:uid="{00000000-0005-0000-0000-000028000000}"/>
    <cellStyle name="20 % – Zvýraznění2" xfId="50" xr:uid="{00000000-0005-0000-0000-000029000000}"/>
    <cellStyle name="20 % – Zvýraznění3" xfId="51" xr:uid="{00000000-0005-0000-0000-00002A000000}"/>
    <cellStyle name="20 % – Zvýraznění4" xfId="52" xr:uid="{00000000-0005-0000-0000-00002B000000}"/>
    <cellStyle name="20 % – Zvýraznění5" xfId="53" xr:uid="{00000000-0005-0000-0000-00002C000000}"/>
    <cellStyle name="20 % – Zvýraznění6" xfId="54" xr:uid="{00000000-0005-0000-0000-00002D000000}"/>
    <cellStyle name="20% - Accent1" xfId="55" xr:uid="{00000000-0005-0000-0000-00002E000000}"/>
    <cellStyle name="20% - Accent2" xfId="56" xr:uid="{00000000-0005-0000-0000-00002F000000}"/>
    <cellStyle name="20% - Accent3" xfId="57" xr:uid="{00000000-0005-0000-0000-000030000000}"/>
    <cellStyle name="20% - Accent4" xfId="58" xr:uid="{00000000-0005-0000-0000-000031000000}"/>
    <cellStyle name="20% - Accent5" xfId="59" xr:uid="{00000000-0005-0000-0000-000032000000}"/>
    <cellStyle name="20% - Accent6" xfId="60" xr:uid="{00000000-0005-0000-0000-000033000000}"/>
    <cellStyle name="2D čísla" xfId="61" xr:uid="{00000000-0005-0000-0000-000034000000}"/>
    <cellStyle name="3D čísla" xfId="62" xr:uid="{00000000-0005-0000-0000-000035000000}"/>
    <cellStyle name="40 % – Zvýraznění1" xfId="63" xr:uid="{00000000-0005-0000-0000-000036000000}"/>
    <cellStyle name="40 % – Zvýraznění2" xfId="64" xr:uid="{00000000-0005-0000-0000-000037000000}"/>
    <cellStyle name="40 % – Zvýraznění3" xfId="65" xr:uid="{00000000-0005-0000-0000-000038000000}"/>
    <cellStyle name="40 % – Zvýraznění4" xfId="66" xr:uid="{00000000-0005-0000-0000-000039000000}"/>
    <cellStyle name="40 % – Zvýraznění5" xfId="67" xr:uid="{00000000-0005-0000-0000-00003A000000}"/>
    <cellStyle name="40 % – Zvýraznění6" xfId="68" xr:uid="{00000000-0005-0000-0000-00003B000000}"/>
    <cellStyle name="40% - Accent1" xfId="69" xr:uid="{00000000-0005-0000-0000-00003C000000}"/>
    <cellStyle name="40% - Accent2" xfId="70" xr:uid="{00000000-0005-0000-0000-00003D000000}"/>
    <cellStyle name="40% - Accent3" xfId="71" xr:uid="{00000000-0005-0000-0000-00003E000000}"/>
    <cellStyle name="40% - Accent4" xfId="72" xr:uid="{00000000-0005-0000-0000-00003F000000}"/>
    <cellStyle name="40% - Accent5" xfId="73" xr:uid="{00000000-0005-0000-0000-000040000000}"/>
    <cellStyle name="40% - Accent6" xfId="74" xr:uid="{00000000-0005-0000-0000-000041000000}"/>
    <cellStyle name="60 % – Zvýraznění1" xfId="75" xr:uid="{00000000-0005-0000-0000-000042000000}"/>
    <cellStyle name="60 % – Zvýraznění2" xfId="76" xr:uid="{00000000-0005-0000-0000-000043000000}"/>
    <cellStyle name="60 % – Zvýraznění3" xfId="77" xr:uid="{00000000-0005-0000-0000-000044000000}"/>
    <cellStyle name="60 % – Zvýraznění4" xfId="78" xr:uid="{00000000-0005-0000-0000-000045000000}"/>
    <cellStyle name="60 % – Zvýraznění5" xfId="79" xr:uid="{00000000-0005-0000-0000-000046000000}"/>
    <cellStyle name="60 % – Zvýraznění6" xfId="80" xr:uid="{00000000-0005-0000-0000-000047000000}"/>
    <cellStyle name="60% - Accent1" xfId="81" xr:uid="{00000000-0005-0000-0000-000048000000}"/>
    <cellStyle name="60% - Accent2" xfId="82" xr:uid="{00000000-0005-0000-0000-000049000000}"/>
    <cellStyle name="60% - Accent3" xfId="83" xr:uid="{00000000-0005-0000-0000-00004A000000}"/>
    <cellStyle name="60% - Accent4" xfId="84" xr:uid="{00000000-0005-0000-0000-00004B000000}"/>
    <cellStyle name="60% - Accent5" xfId="85" xr:uid="{00000000-0005-0000-0000-00004C000000}"/>
    <cellStyle name="60% - Accent6" xfId="86" xr:uid="{00000000-0005-0000-0000-00004D000000}"/>
    <cellStyle name="Accent1" xfId="87" xr:uid="{00000000-0005-0000-0000-00004E000000}"/>
    <cellStyle name="Accent2" xfId="88" xr:uid="{00000000-0005-0000-0000-00004F000000}"/>
    <cellStyle name="Accent3" xfId="89" xr:uid="{00000000-0005-0000-0000-000050000000}"/>
    <cellStyle name="Accent4" xfId="90" xr:uid="{00000000-0005-0000-0000-000051000000}"/>
    <cellStyle name="Accent5" xfId="91" xr:uid="{00000000-0005-0000-0000-000052000000}"/>
    <cellStyle name="Accent6" xfId="92" xr:uid="{00000000-0005-0000-0000-000053000000}"/>
    <cellStyle name="Akcia" xfId="93" xr:uid="{00000000-0005-0000-0000-000054000000}"/>
    <cellStyle name="Bad" xfId="94" xr:uid="{00000000-0005-0000-0000-000055000000}"/>
    <cellStyle name="Calculation" xfId="95" xr:uid="{00000000-0005-0000-0000-000056000000}"/>
    <cellStyle name="Celá čísla" xfId="96" xr:uid="{00000000-0005-0000-0000-000057000000}"/>
    <cellStyle name="Celkem" xfId="97" xr:uid="{00000000-0005-0000-0000-000058000000}"/>
    <cellStyle name="Cena" xfId="98" xr:uid="{00000000-0005-0000-0000-000059000000}"/>
    <cellStyle name="Cena základná" xfId="99" xr:uid="{00000000-0005-0000-0000-00005A000000}"/>
    <cellStyle name="Cena_Sk" xfId="100" xr:uid="{00000000-0005-0000-0000-00005B000000}"/>
    <cellStyle name="ColStyle2" xfId="101" xr:uid="{00000000-0005-0000-0000-00005C000000}"/>
    <cellStyle name="ColStyle3" xfId="102" xr:uid="{00000000-0005-0000-0000-00005D000000}"/>
    <cellStyle name="Comma  - Style1" xfId="103" xr:uid="{00000000-0005-0000-0000-00005E000000}"/>
    <cellStyle name="Comma  - Style2" xfId="104" xr:uid="{00000000-0005-0000-0000-00005F000000}"/>
    <cellStyle name="Comma  - Style3" xfId="105" xr:uid="{00000000-0005-0000-0000-000060000000}"/>
    <cellStyle name="Comma  - Style4" xfId="106" xr:uid="{00000000-0005-0000-0000-000061000000}"/>
    <cellStyle name="Comma  - Style5" xfId="107" xr:uid="{00000000-0005-0000-0000-000062000000}"/>
    <cellStyle name="Comma  - Style6" xfId="108" xr:uid="{00000000-0005-0000-0000-000063000000}"/>
    <cellStyle name="Comma  - Style7" xfId="109" xr:uid="{00000000-0005-0000-0000-000064000000}"/>
    <cellStyle name="Comma  - Style8" xfId="110" xr:uid="{00000000-0005-0000-0000-000065000000}"/>
    <cellStyle name="Comma [0]_2 Rozpočet - štandard na výšku SK1" xfId="111" xr:uid="{00000000-0005-0000-0000-000066000000}"/>
    <cellStyle name="Comma_2 Rozpočet - štandard na výšku SK1" xfId="112" xr:uid="{00000000-0005-0000-0000-000067000000}"/>
    <cellStyle name="Currency [0]_2 Rozpočet - štandard na výšku SK1" xfId="113" xr:uid="{00000000-0005-0000-0000-000068000000}"/>
    <cellStyle name="Currency_2 Rozpočet - štandard na výšku SK1" xfId="114" xr:uid="{00000000-0005-0000-0000-000069000000}"/>
    <cellStyle name="Čiarka 2" xfId="3" xr:uid="{00000000-0005-0000-0000-00006A000000}"/>
    <cellStyle name="Čiarka 2 2" xfId="115" xr:uid="{00000000-0005-0000-0000-00006B000000}"/>
    <cellStyle name="Čiarka 2 3" xfId="116" xr:uid="{00000000-0005-0000-0000-00006C000000}"/>
    <cellStyle name="Čiarka 2 4" xfId="117" xr:uid="{00000000-0005-0000-0000-00006D000000}"/>
    <cellStyle name="Čiarka 2 5" xfId="118" xr:uid="{00000000-0005-0000-0000-00006E000000}"/>
    <cellStyle name="Čiarka 3" xfId="119" xr:uid="{00000000-0005-0000-0000-00006F000000}"/>
    <cellStyle name="čiarky 2" xfId="120" xr:uid="{00000000-0005-0000-0000-000070000000}"/>
    <cellStyle name="čiarky 2 2" xfId="121" xr:uid="{00000000-0005-0000-0000-000071000000}"/>
    <cellStyle name="čiarky 2 3" xfId="122" xr:uid="{00000000-0005-0000-0000-000072000000}"/>
    <cellStyle name="čiarky 3" xfId="123" xr:uid="{00000000-0005-0000-0000-000073000000}"/>
    <cellStyle name="čiarky 4" xfId="124" xr:uid="{00000000-0005-0000-0000-000074000000}"/>
    <cellStyle name="čiarky 4 2" xfId="125" xr:uid="{00000000-0005-0000-0000-000075000000}"/>
    <cellStyle name="čiarky 4 3" xfId="126" xr:uid="{00000000-0005-0000-0000-000076000000}"/>
    <cellStyle name="čiarky 5" xfId="127" xr:uid="{00000000-0005-0000-0000-000077000000}"/>
    <cellStyle name="čísla tabuľky" xfId="128" xr:uid="{00000000-0005-0000-0000-000078000000}"/>
    <cellStyle name="čísla tabuľky 2" xfId="129" xr:uid="{00000000-0005-0000-0000-000079000000}"/>
    <cellStyle name="data" xfId="130" xr:uid="{00000000-0005-0000-0000-00007A000000}"/>
    <cellStyle name="data 2" xfId="131" xr:uid="{00000000-0005-0000-0000-00007B000000}"/>
    <cellStyle name="daten" xfId="132" xr:uid="{00000000-0005-0000-0000-00007C000000}"/>
    <cellStyle name="daten 2" xfId="133" xr:uid="{00000000-0005-0000-0000-00007D000000}"/>
    <cellStyle name="Dezimal [0]_Akt.Typen" xfId="134" xr:uid="{00000000-0005-0000-0000-00007E000000}"/>
    <cellStyle name="Dezimal 2" xfId="135" xr:uid="{00000000-0005-0000-0000-00007F000000}"/>
    <cellStyle name="Dezimal 3" xfId="136" xr:uid="{00000000-0005-0000-0000-000080000000}"/>
    <cellStyle name="Dezimal_Akt.Typen" xfId="137" xr:uid="{00000000-0005-0000-0000-000081000000}"/>
    <cellStyle name="dopln.text" xfId="138" xr:uid="{00000000-0005-0000-0000-000082000000}"/>
    <cellStyle name="Dostupnosť" xfId="139" xr:uid="{00000000-0005-0000-0000-000083000000}"/>
    <cellStyle name="Emphasis 1" xfId="140" xr:uid="{00000000-0005-0000-0000-000084000000}"/>
    <cellStyle name="Emphasis 2" xfId="141" xr:uid="{00000000-0005-0000-0000-000085000000}"/>
    <cellStyle name="Emphasis 3" xfId="142" xr:uid="{00000000-0005-0000-0000-000086000000}"/>
    <cellStyle name="Euro" xfId="143" xr:uid="{00000000-0005-0000-0000-000087000000}"/>
    <cellStyle name="Euro 2" xfId="144" xr:uid="{00000000-0005-0000-0000-000088000000}"/>
    <cellStyle name="Euro 3" xfId="145" xr:uid="{00000000-0005-0000-0000-000089000000}"/>
    <cellStyle name="Explanatory Text" xfId="146" xr:uid="{00000000-0005-0000-0000-00008A000000}"/>
    <cellStyle name="Farba_1" xfId="147" xr:uid="{00000000-0005-0000-0000-00008B000000}"/>
    <cellStyle name="form" xfId="148" xr:uid="{00000000-0005-0000-0000-00008C000000}"/>
    <cellStyle name="Good" xfId="149" xr:uid="{00000000-0005-0000-0000-00008D000000}"/>
    <cellStyle name="Heading 1" xfId="150" xr:uid="{00000000-0005-0000-0000-00008E000000}"/>
    <cellStyle name="Heading 2" xfId="151" xr:uid="{00000000-0005-0000-0000-00008F000000}"/>
    <cellStyle name="Heading 3" xfId="152" xr:uid="{00000000-0005-0000-0000-000090000000}"/>
    <cellStyle name="Heading 4" xfId="153" xr:uid="{00000000-0005-0000-0000-000091000000}"/>
    <cellStyle name="Hlavička" xfId="154" xr:uid="{00000000-0005-0000-0000-000092000000}"/>
    <cellStyle name="Hypertextové prepojenie 2" xfId="155" xr:uid="{00000000-0005-0000-0000-000093000000}"/>
    <cellStyle name="Hypertextové prepojenie 3" xfId="156" xr:uid="{00000000-0005-0000-0000-000094000000}"/>
    <cellStyle name="Hypertextový odkaz" xfId="157" xr:uid="{00000000-0005-0000-0000-000095000000}"/>
    <cellStyle name="Check Cell" xfId="158" xr:uid="{00000000-0005-0000-0000-000096000000}"/>
    <cellStyle name="Chybně" xfId="159" xr:uid="{00000000-0005-0000-0000-000097000000}"/>
    <cellStyle name="Input" xfId="160" xr:uid="{00000000-0005-0000-0000-000098000000}"/>
    <cellStyle name="Kapitola" xfId="161" xr:uid="{00000000-0005-0000-0000-000099000000}"/>
    <cellStyle name="Komma0" xfId="162" xr:uid="{00000000-0005-0000-0000-00009A000000}"/>
    <cellStyle name="Kontrolní buňka" xfId="163" xr:uid="{00000000-0005-0000-0000-00009B000000}"/>
    <cellStyle name="lehký dolní okraj" xfId="164" xr:uid="{00000000-0005-0000-0000-00009C000000}"/>
    <cellStyle name="Lien hypertexte" xfId="165" xr:uid="{00000000-0005-0000-0000-00009D000000}"/>
    <cellStyle name="Linked Cell" xfId="166" xr:uid="{00000000-0005-0000-0000-00009E000000}"/>
    <cellStyle name="Mena 2" xfId="4" xr:uid="{00000000-0005-0000-0000-00009F000000}"/>
    <cellStyle name="meny 2" xfId="167" xr:uid="{00000000-0005-0000-0000-0000A0000000}"/>
    <cellStyle name="meny 3" xfId="168" xr:uid="{00000000-0005-0000-0000-0000A1000000}"/>
    <cellStyle name="meny 4" xfId="169" xr:uid="{00000000-0005-0000-0000-0000A2000000}"/>
    <cellStyle name="meny 5" xfId="170" xr:uid="{00000000-0005-0000-0000-0000A3000000}"/>
    <cellStyle name="Milliers [0]_IFU40_Financial_Statement_Factors" xfId="171" xr:uid="{00000000-0005-0000-0000-0000A4000000}"/>
    <cellStyle name="Milliers_laroux" xfId="172" xr:uid="{00000000-0005-0000-0000-0000A5000000}"/>
    <cellStyle name="MJPolozky" xfId="173" xr:uid="{00000000-0005-0000-0000-0000A6000000}"/>
    <cellStyle name="Moneda [0]_VERA" xfId="174" xr:uid="{00000000-0005-0000-0000-0000A7000000}"/>
    <cellStyle name="Moneda_VERA" xfId="175" xr:uid="{00000000-0005-0000-0000-0000A8000000}"/>
    <cellStyle name="Monétaire [0]_laroux" xfId="176" xr:uid="{00000000-0005-0000-0000-0000A9000000}"/>
    <cellStyle name="Monétaire_laroux" xfId="177" xr:uid="{00000000-0005-0000-0000-0000AA000000}"/>
    <cellStyle name="Nadpis 1 2" xfId="178" xr:uid="{00000000-0005-0000-0000-0000AB000000}"/>
    <cellStyle name="Nadpis 2 2" xfId="179" xr:uid="{00000000-0005-0000-0000-0000AC000000}"/>
    <cellStyle name="Nadpis 3 2" xfId="180" xr:uid="{00000000-0005-0000-0000-0000AD000000}"/>
    <cellStyle name="Nadpis 4 2" xfId="181" xr:uid="{00000000-0005-0000-0000-0000AE000000}"/>
    <cellStyle name="Nadpis kapitoly" xfId="182" xr:uid="{00000000-0005-0000-0000-0000AF000000}"/>
    <cellStyle name="Nadpis listu" xfId="183" xr:uid="{00000000-0005-0000-0000-0000B0000000}"/>
    <cellStyle name="Nadpis vzorka" xfId="184" xr:uid="{00000000-0005-0000-0000-0000B1000000}"/>
    <cellStyle name="Název" xfId="185" xr:uid="{00000000-0005-0000-0000-0000B2000000}"/>
    <cellStyle name="NazevPolozky" xfId="186" xr:uid="{00000000-0005-0000-0000-0000B3000000}"/>
    <cellStyle name="Nazov" xfId="187" xr:uid="{00000000-0005-0000-0000-0000B4000000}"/>
    <cellStyle name="názov prvku" xfId="188" xr:uid="{00000000-0005-0000-0000-0000B5000000}"/>
    <cellStyle name="Neutral" xfId="189" xr:uid="{00000000-0005-0000-0000-0000B6000000}"/>
    <cellStyle name="Neutrální" xfId="190" xr:uid="{00000000-0005-0000-0000-0000B7000000}"/>
    <cellStyle name="Normal - Style1" xfId="191" xr:uid="{00000000-0005-0000-0000-0000B8000000}"/>
    <cellStyle name="Normal 2" xfId="192" xr:uid="{00000000-0005-0000-0000-0000B9000000}"/>
    <cellStyle name="Normal 2 2" xfId="193" xr:uid="{00000000-0005-0000-0000-0000BA000000}"/>
    <cellStyle name="Normal 2 3" xfId="194" xr:uid="{00000000-0005-0000-0000-0000BB000000}"/>
    <cellStyle name="Normal 3" xfId="195" xr:uid="{00000000-0005-0000-0000-0000BC000000}"/>
    <cellStyle name="Normal_015907 BLI-InternyCennikONLINE" xfId="196" xr:uid="{00000000-0005-0000-0000-0000BD000000}"/>
    <cellStyle name="Normálna" xfId="0" builtinId="0"/>
    <cellStyle name="Normálna 2" xfId="5" xr:uid="{00000000-0005-0000-0000-0000BF000000}"/>
    <cellStyle name="Normálna 2 2" xfId="197" xr:uid="{00000000-0005-0000-0000-0000C0000000}"/>
    <cellStyle name="Normálna 2 2 2" xfId="198" xr:uid="{00000000-0005-0000-0000-0000C1000000}"/>
    <cellStyle name="Normálna 2 3" xfId="199" xr:uid="{00000000-0005-0000-0000-0000C2000000}"/>
    <cellStyle name="Normálna 3" xfId="200" xr:uid="{00000000-0005-0000-0000-0000C3000000}"/>
    <cellStyle name="Normálna 3 2" xfId="201" xr:uid="{00000000-0005-0000-0000-0000C4000000}"/>
    <cellStyle name="Normálna 3 3" xfId="202" xr:uid="{00000000-0005-0000-0000-0000C5000000}"/>
    <cellStyle name="Normálna 3 4" xfId="203" xr:uid="{00000000-0005-0000-0000-0000C6000000}"/>
    <cellStyle name="Normálna 4" xfId="204" xr:uid="{00000000-0005-0000-0000-0000C7000000}"/>
    <cellStyle name="Normálna 4 2" xfId="205" xr:uid="{00000000-0005-0000-0000-0000C8000000}"/>
    <cellStyle name="Normálna 4 2 2" xfId="206" xr:uid="{00000000-0005-0000-0000-0000C9000000}"/>
    <cellStyle name="Normálna 4 2 3" xfId="207" xr:uid="{00000000-0005-0000-0000-0000CA000000}"/>
    <cellStyle name="Normálna 4 3" xfId="208" xr:uid="{00000000-0005-0000-0000-0000CB000000}"/>
    <cellStyle name="Normálna 4 3 2" xfId="209" xr:uid="{00000000-0005-0000-0000-0000CC000000}"/>
    <cellStyle name="Normálna 4 3 3" xfId="210" xr:uid="{00000000-0005-0000-0000-0000CD000000}"/>
    <cellStyle name="Normálna 5" xfId="211" xr:uid="{00000000-0005-0000-0000-0000CE000000}"/>
    <cellStyle name="Normálna 6" xfId="212" xr:uid="{00000000-0005-0000-0000-0000CF000000}"/>
    <cellStyle name="normálne 10" xfId="213" xr:uid="{00000000-0005-0000-0000-0000D0000000}"/>
    <cellStyle name="normálne 10 2" xfId="214" xr:uid="{00000000-0005-0000-0000-0000D1000000}"/>
    <cellStyle name="normálne 11" xfId="215" xr:uid="{00000000-0005-0000-0000-0000D2000000}"/>
    <cellStyle name="normálne 12" xfId="216" xr:uid="{00000000-0005-0000-0000-0000D3000000}"/>
    <cellStyle name="normálne 13" xfId="217" xr:uid="{00000000-0005-0000-0000-0000D4000000}"/>
    <cellStyle name="normálne 14" xfId="218" xr:uid="{00000000-0005-0000-0000-0000D5000000}"/>
    <cellStyle name="normálne 15" xfId="219" xr:uid="{00000000-0005-0000-0000-0000D6000000}"/>
    <cellStyle name="normálne 16" xfId="220" xr:uid="{00000000-0005-0000-0000-0000D7000000}"/>
    <cellStyle name="normálne 16 2" xfId="221" xr:uid="{00000000-0005-0000-0000-0000D8000000}"/>
    <cellStyle name="normálne 17" xfId="222" xr:uid="{00000000-0005-0000-0000-0000D9000000}"/>
    <cellStyle name="normálne 18" xfId="6" xr:uid="{00000000-0005-0000-0000-0000DA000000}"/>
    <cellStyle name="normálne 19" xfId="2" xr:uid="{00000000-0005-0000-0000-0000DB000000}"/>
    <cellStyle name="normálne 2" xfId="1" xr:uid="{00000000-0005-0000-0000-0000DC000000}"/>
    <cellStyle name="normálne 2 10" xfId="223" xr:uid="{00000000-0005-0000-0000-0000DD000000}"/>
    <cellStyle name="normálne 2 2" xfId="224" xr:uid="{00000000-0005-0000-0000-0000DE000000}"/>
    <cellStyle name="normálne 2 2 2" xfId="225" xr:uid="{00000000-0005-0000-0000-0000DF000000}"/>
    <cellStyle name="normálne 2 2 3" xfId="226" xr:uid="{00000000-0005-0000-0000-0000E0000000}"/>
    <cellStyle name="normálne 2 2 4" xfId="8" xr:uid="{00000000-0005-0000-0000-0000E1000000}"/>
    <cellStyle name="normálne 2 2 5" xfId="227" xr:uid="{00000000-0005-0000-0000-0000E2000000}"/>
    <cellStyle name="normálne 2 3" xfId="228" xr:uid="{00000000-0005-0000-0000-0000E3000000}"/>
    <cellStyle name="normálne 2 3 2" xfId="229" xr:uid="{00000000-0005-0000-0000-0000E4000000}"/>
    <cellStyle name="normálne 2 3 3" xfId="230" xr:uid="{00000000-0005-0000-0000-0000E5000000}"/>
    <cellStyle name="normálne 2 3 4" xfId="231" xr:uid="{00000000-0005-0000-0000-0000E6000000}"/>
    <cellStyle name="normálne 2 3 5" xfId="232" xr:uid="{00000000-0005-0000-0000-0000E7000000}"/>
    <cellStyle name="normálne 2 4" xfId="233" xr:uid="{00000000-0005-0000-0000-0000E8000000}"/>
    <cellStyle name="normálne 2 5" xfId="234" xr:uid="{00000000-0005-0000-0000-0000E9000000}"/>
    <cellStyle name="normálne 20" xfId="235" xr:uid="{00000000-0005-0000-0000-0000EA000000}"/>
    <cellStyle name="normálne 20 2" xfId="236" xr:uid="{00000000-0005-0000-0000-0000EB000000}"/>
    <cellStyle name="normálne 20 3" xfId="237" xr:uid="{00000000-0005-0000-0000-0000EC000000}"/>
    <cellStyle name="normálne 21" xfId="238" xr:uid="{00000000-0005-0000-0000-0000ED000000}"/>
    <cellStyle name="normálne 21 2" xfId="239" xr:uid="{00000000-0005-0000-0000-0000EE000000}"/>
    <cellStyle name="normálne 21 3" xfId="240" xr:uid="{00000000-0005-0000-0000-0000EF000000}"/>
    <cellStyle name="normálne 21 4" xfId="241" xr:uid="{00000000-0005-0000-0000-0000F0000000}"/>
    <cellStyle name="normálne 22" xfId="242" xr:uid="{00000000-0005-0000-0000-0000F1000000}"/>
    <cellStyle name="normálne 22 2" xfId="243" xr:uid="{00000000-0005-0000-0000-0000F2000000}"/>
    <cellStyle name="normálne 22 3" xfId="244" xr:uid="{00000000-0005-0000-0000-0000F3000000}"/>
    <cellStyle name="normálne 23" xfId="245" xr:uid="{00000000-0005-0000-0000-0000F4000000}"/>
    <cellStyle name="normálne 23 2" xfId="246" xr:uid="{00000000-0005-0000-0000-0000F5000000}"/>
    <cellStyle name="normálne 3" xfId="7" xr:uid="{00000000-0005-0000-0000-0000F6000000}"/>
    <cellStyle name="normálne 3 2" xfId="247" xr:uid="{00000000-0005-0000-0000-0000F7000000}"/>
    <cellStyle name="normálne 4" xfId="248" xr:uid="{00000000-0005-0000-0000-0000F8000000}"/>
    <cellStyle name="normálne 4 2" xfId="249" xr:uid="{00000000-0005-0000-0000-0000F9000000}"/>
    <cellStyle name="normálne 4 2 2" xfId="250" xr:uid="{00000000-0005-0000-0000-0000FA000000}"/>
    <cellStyle name="normálne 4 3" xfId="251" xr:uid="{00000000-0005-0000-0000-0000FB000000}"/>
    <cellStyle name="normálne 5" xfId="252" xr:uid="{00000000-0005-0000-0000-0000FC000000}"/>
    <cellStyle name="normálne 5 2" xfId="253" xr:uid="{00000000-0005-0000-0000-0000FD000000}"/>
    <cellStyle name="normálne 6" xfId="254" xr:uid="{00000000-0005-0000-0000-0000FE000000}"/>
    <cellStyle name="normálne 6 2" xfId="255" xr:uid="{00000000-0005-0000-0000-0000FF000000}"/>
    <cellStyle name="normálne 7" xfId="256" xr:uid="{00000000-0005-0000-0000-000000010000}"/>
    <cellStyle name="normálne 7 2" xfId="257" xr:uid="{00000000-0005-0000-0000-000001010000}"/>
    <cellStyle name="normálne 7 3" xfId="258" xr:uid="{00000000-0005-0000-0000-000002010000}"/>
    <cellStyle name="normálne 8" xfId="259" xr:uid="{00000000-0005-0000-0000-000003010000}"/>
    <cellStyle name="normálne 8 2" xfId="260" xr:uid="{00000000-0005-0000-0000-000004010000}"/>
    <cellStyle name="normálne 8 3" xfId="261" xr:uid="{00000000-0005-0000-0000-000005010000}"/>
    <cellStyle name="normálne 8 4" xfId="262" xr:uid="{00000000-0005-0000-0000-000006010000}"/>
    <cellStyle name="normálne 9" xfId="263" xr:uid="{00000000-0005-0000-0000-000007010000}"/>
    <cellStyle name="normálne 9 2" xfId="264" xr:uid="{00000000-0005-0000-0000-000008010000}"/>
    <cellStyle name="normální_24.05.2005_Obj_45_Chemosvit_Tachys_VZT" xfId="265" xr:uid="{00000000-0005-0000-0000-000009010000}"/>
    <cellStyle name="Note" xfId="266" xr:uid="{00000000-0005-0000-0000-00000A010000}"/>
    <cellStyle name="Output" xfId="267" xr:uid="{00000000-0005-0000-0000-00000B010000}"/>
    <cellStyle name="Percent 2" xfId="268" xr:uid="{00000000-0005-0000-0000-00000C010000}"/>
    <cellStyle name="Percent_2 Rozpočet - štandard na výšku SK1" xfId="269" xr:uid="{00000000-0005-0000-0000-00000D010000}"/>
    <cellStyle name="Percentá 2" xfId="270" xr:uid="{00000000-0005-0000-0000-00000E010000}"/>
    <cellStyle name="percentá 3" xfId="271" xr:uid="{00000000-0005-0000-0000-00000F010000}"/>
    <cellStyle name="Podhlavička" xfId="272" xr:uid="{00000000-0005-0000-0000-000010010000}"/>
    <cellStyle name="podkapitola" xfId="273" xr:uid="{00000000-0005-0000-0000-000011010000}"/>
    <cellStyle name="podkapitola 2" xfId="274" xr:uid="{00000000-0005-0000-0000-000012010000}"/>
    <cellStyle name="podkapitola 2 2" xfId="275" xr:uid="{00000000-0005-0000-0000-000013010000}"/>
    <cellStyle name="podkapitola 3" xfId="276" xr:uid="{00000000-0005-0000-0000-000014010000}"/>
    <cellStyle name="Podnadpis" xfId="277" xr:uid="{00000000-0005-0000-0000-000015010000}"/>
    <cellStyle name="Polozka" xfId="278" xr:uid="{00000000-0005-0000-0000-000016010000}"/>
    <cellStyle name="Popis" xfId="279" xr:uid="{00000000-0005-0000-0000-000017010000}"/>
    <cellStyle name="Popis 2" xfId="280" xr:uid="{00000000-0005-0000-0000-000018010000}"/>
    <cellStyle name="popis prvku" xfId="281" xr:uid="{00000000-0005-0000-0000-000019010000}"/>
    <cellStyle name="Popis_cenová ponuka" xfId="282" xr:uid="{00000000-0005-0000-0000-00001A010000}"/>
    <cellStyle name="pozice" xfId="283" xr:uid="{00000000-0005-0000-0000-00001B010000}"/>
    <cellStyle name="Poznámka 2" xfId="284" xr:uid="{00000000-0005-0000-0000-00001C010000}"/>
    <cellStyle name="ProductNo." xfId="285" xr:uid="{00000000-0005-0000-0000-00001D010000}"/>
    <cellStyle name="Propojená buňka" xfId="286" xr:uid="{00000000-0005-0000-0000-00001E010000}"/>
    <cellStyle name="RH1" xfId="287" xr:uid="{00000000-0005-0000-0000-00001F010000}"/>
    <cellStyle name="RH1 2" xfId="288" xr:uid="{00000000-0005-0000-0000-000020010000}"/>
    <cellStyle name="RH1 3" xfId="289" xr:uid="{00000000-0005-0000-0000-000021010000}"/>
    <cellStyle name="Riadok - mn. - ks" xfId="290" xr:uid="{00000000-0005-0000-0000-000022010000}"/>
    <cellStyle name="SAPBEXstdItem" xfId="291" xr:uid="{00000000-0005-0000-0000-000023010000}"/>
    <cellStyle name="SAPBEXstdItem 2" xfId="292" xr:uid="{00000000-0005-0000-0000-000024010000}"/>
    <cellStyle name="Sheet Title" xfId="293" xr:uid="{00000000-0005-0000-0000-000025010000}"/>
    <cellStyle name="Shell" xfId="294" xr:uid="{00000000-0005-0000-0000-000026010000}"/>
    <cellStyle name="Sledovaný hypertextový odkaz" xfId="295" xr:uid="{00000000-0005-0000-0000-000027010000}"/>
    <cellStyle name="Správně" xfId="296" xr:uid="{00000000-0005-0000-0000-000028010000}"/>
    <cellStyle name="Standard 2" xfId="297" xr:uid="{00000000-0005-0000-0000-000029010000}"/>
    <cellStyle name="Standard 3" xfId="298" xr:uid="{00000000-0005-0000-0000-00002A010000}"/>
    <cellStyle name="Standard_9812ahtmcr" xfId="299" xr:uid="{00000000-0005-0000-0000-00002B010000}"/>
    <cellStyle name="Style 1" xfId="300" xr:uid="{00000000-0005-0000-0000-00002C010000}"/>
    <cellStyle name="Style 1 2" xfId="301" xr:uid="{00000000-0005-0000-0000-00002D010000}"/>
    <cellStyle name="Štýl 1" xfId="302" xr:uid="{00000000-0005-0000-0000-00002E010000}"/>
    <cellStyle name="Štýl 1 2" xfId="303" xr:uid="{00000000-0005-0000-0000-00002F010000}"/>
    <cellStyle name="Štýl 1 3" xfId="304" xr:uid="{00000000-0005-0000-0000-000030010000}"/>
    <cellStyle name="Štýl 1 4" xfId="305" xr:uid="{00000000-0005-0000-0000-000031010000}"/>
    <cellStyle name="Štýl 1 5" xfId="306" xr:uid="{00000000-0005-0000-0000-000032010000}"/>
    <cellStyle name="tabulka" xfId="307" xr:uid="{00000000-0005-0000-0000-000033010000}"/>
    <cellStyle name="tabulka cenník" xfId="308" xr:uid="{00000000-0005-0000-0000-000034010000}"/>
    <cellStyle name="tabulka cenník 2" xfId="309" xr:uid="{00000000-0005-0000-0000-000035010000}"/>
    <cellStyle name="tabulka cenník 3" xfId="310" xr:uid="{00000000-0005-0000-0000-000036010000}"/>
    <cellStyle name="tabulkaEU" xfId="311" xr:uid="{00000000-0005-0000-0000-000037010000}"/>
    <cellStyle name="TEXT" xfId="312" xr:uid="{00000000-0005-0000-0000-000038010000}"/>
    <cellStyle name="TEXT 2" xfId="313" xr:uid="{00000000-0005-0000-0000-000039010000}"/>
    <cellStyle name="TEXT 3" xfId="314" xr:uid="{00000000-0005-0000-0000-00003A010000}"/>
    <cellStyle name="Text tabuľky" xfId="315" xr:uid="{00000000-0005-0000-0000-00003B010000}"/>
    <cellStyle name="Text tabuľky 2" xfId="316" xr:uid="{00000000-0005-0000-0000-00003C010000}"/>
    <cellStyle name="Text upozornění" xfId="317" xr:uid="{00000000-0005-0000-0000-00003D010000}"/>
    <cellStyle name="TEXT1" xfId="318" xr:uid="{00000000-0005-0000-0000-00003E010000}"/>
    <cellStyle name="Title" xfId="319" xr:uid="{00000000-0005-0000-0000-00003F010000}"/>
    <cellStyle name="Total" xfId="320" xr:uid="{00000000-0005-0000-0000-000040010000}"/>
    <cellStyle name="Typ tovaru" xfId="321" xr:uid="{00000000-0005-0000-0000-000041010000}"/>
    <cellStyle name="Upozornenie" xfId="322" xr:uid="{00000000-0005-0000-0000-000042010000}"/>
    <cellStyle name="Vstup 2" xfId="323" xr:uid="{00000000-0005-0000-0000-000043010000}"/>
    <cellStyle name="VykazPolozka" xfId="324" xr:uid="{00000000-0005-0000-0000-000044010000}"/>
    <cellStyle name="Výpočet 2" xfId="325" xr:uid="{00000000-0005-0000-0000-000045010000}"/>
    <cellStyle name="Vyrobok" xfId="326" xr:uid="{00000000-0005-0000-0000-000046010000}"/>
    <cellStyle name="Výstup 2" xfId="327" xr:uid="{00000000-0005-0000-0000-000047010000}"/>
    <cellStyle name="Vysvětlující text" xfId="328" xr:uid="{00000000-0005-0000-0000-000048010000}"/>
    <cellStyle name="Warning Text" xfId="329" xr:uid="{00000000-0005-0000-0000-000049010000}"/>
    <cellStyle name="Währung [0]_Akt.Typen" xfId="330" xr:uid="{00000000-0005-0000-0000-00004A010000}"/>
    <cellStyle name="Währung_Akt.Typen" xfId="331" xr:uid="{00000000-0005-0000-0000-00004B010000}"/>
    <cellStyle name="Záruka" xfId="332" xr:uid="{00000000-0005-0000-0000-00004C010000}"/>
    <cellStyle name="Zvýraznění 1" xfId="333" xr:uid="{00000000-0005-0000-0000-00004D010000}"/>
    <cellStyle name="Zvýraznění 2" xfId="334" xr:uid="{00000000-0005-0000-0000-00004E010000}"/>
    <cellStyle name="Zvýraznění 3" xfId="335" xr:uid="{00000000-0005-0000-0000-00004F010000}"/>
    <cellStyle name="Zvýraznění 4" xfId="336" xr:uid="{00000000-0005-0000-0000-000050010000}"/>
    <cellStyle name="Zvýraznění 5" xfId="337" xr:uid="{00000000-0005-0000-0000-000051010000}"/>
    <cellStyle name="Zvýraznění 6" xfId="338" xr:uid="{00000000-0005-0000-0000-000052010000}"/>
    <cellStyle name="Zvýrazni" xfId="339" xr:uid="{00000000-0005-0000-0000-00005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sit3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0%20-%20Stoka%20&#180;&#180;Q2&#180;&#1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8%20-%20Stoka%20&#180;&#180;Q3&#180;&#18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5%20-%20Stoka%20&#180;&#180;U&#180;&#18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9%20-%20Stoka%20&#180;&#180;U1&#180;&#18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2%20-%20Stoka%20&#180;&#180;U2&#180;&#18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4%20-%20Stoka%20&#180;&#180;U3&#180;&#18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5%20-%20Stoka%20&#180;&#180;V&#180;&#1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4%20-%20Stoka%20&#180;&#180;V1&#180;&#18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3%20-%20Stoka%20&#180;&#180;Z&#180;&#1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2%20-%20Stoka%20&#180;&#180;Z1&#180;&#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ibor\Dokumenty\Tibor\Ponuky\2006\E-on\CP_Eon_v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1%20-%20Stoka%20&#180;&#180;Z2&#180;&#1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3%20-%20Stoka%20&#180;&#180;X&#180;&#1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6%20-%20Stoka%20&#180;&#180;X1&#180;&#1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11%20-%20Stoka%20&#180;&#180;X2&#180;&#1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17%20-%20Kanaliza&#269;n&#233;%20odbo&#269;eni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5%20Etapa%20cenov&#233;%20ponuky\SO%20-%2008%20-%20Kanaliza&#269;n&#233;%20odbo&#269;en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c.Notes.Data\17.02.04%20Intel%20ponuka_&#352;K_TTU_ma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4fba1\technika\Obchod\PONUKY\Z&#193;KAZKY%2050_02\58%20024%20EPS%20HN%20Ko&#353;ice%20EP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&#353;a\c\WINDOWS\Plocha\YU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kty\Projekty%202012\Polyfunk&#269;n&#253;%20objekt%20Rustaveliho,%20Ra&#269;a\0%20cena\0%20CP%20Polyfunk&#269;n&#253;%20objekt%20Rustaveliho,%20Ra&#269;a%2025.6.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Administrator\M&#237;stn&#237;%20nastaven&#237;\Temporary%20Internet%20Files\OLK6\NETmont\Odberatelia\ALEXIA\Rozpocty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017_(017)_SO%20-%2016%20-%20Stoka%20&#180;&#180;Q&#180;&#180;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-D\2013\KANALIZ&#193;CIA%20CHTELNICA\2012-nov&#253;%20projekt\ROZPO&#268;ET\Pracovn&#253;\6%20Etapa%20cenov&#233;%20ponuky\SO%20-%2007%20-%20Stoka%20&#180;&#180;Q1&#180;&#1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3"/>
      <sheetName val="List1"/>
      <sheetName val="List2"/>
    </sheetNames>
    <sheetDataSet>
      <sheetData sheetId="0">
        <row r="2">
          <cell r="B2">
            <v>1992</v>
          </cell>
          <cell r="C2">
            <v>7686</v>
          </cell>
          <cell r="D2" t="str">
            <v>Novák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´´Q2´´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´´Q3´´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´´U´´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´´U1´´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´´U2´´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´´U3´´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´´V´´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´´V1´´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´´Z´´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´´Z1´´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EPS"/>
      <sheetName val="Fire Tracer"/>
      <sheetName val="Iconet"/>
      <sheetName val="KAbína"/>
      <sheetName val="Iconet_SV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´´Z2´´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´´X´´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´´X1´´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´´X2´´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Kanalizačné odbočenia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KANALIZÁZIA SPLAŠKOVÝCH OV CHTELNICA STAVBA č. 2 - 5 Etapa</v>
          </cell>
          <cell r="P5" t="str">
            <v xml:space="preserve">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k"/>
      <sheetName val="ŠK, IT"/>
      <sheetName val="TÚ"/>
      <sheetName val="PSN"/>
      <sheetName val="JČ"/>
      <sheetName val="TKR"/>
      <sheetName val="PTV"/>
      <sheetName val="AV"/>
      <sheetName val="Sumá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"/>
      <sheetName val="CS"/>
      <sheetName val="CS (2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á rekapitulácia"/>
      <sheetName val="SO 107 - SO 110"/>
      <sheetName val="SO 107 - DVT"/>
      <sheetName val="SO 110 - DVT"/>
      <sheetName val="SO 107 - EPS"/>
      <sheetName val="SO 110 - EPS"/>
      <sheetName val="SO 107 - CCTV"/>
      <sheetName val="SO 110 - CCTV"/>
      <sheetName val="SO 107 - STA"/>
      <sheetName val="SO 110 - STA"/>
      <sheetName val="SO 107 - ŠK"/>
      <sheetName val="SO 110 - Š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´´Q´´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 xml:space="preserve">Kanalizácia splaškových vôd obce Chtelnica - Stavba č. 2 - 6 Etapa </v>
          </cell>
          <cell r="P5" t="str">
            <v xml:space="preserve"> </v>
          </cell>
        </row>
        <row r="7">
          <cell r="E7" t="str">
            <v xml:space="preserve">Stoka ´´Q1´´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3" zoomScale="86" zoomScaleNormal="86" workbookViewId="0">
      <pane ySplit="1" topLeftCell="A4" activePane="bottomLeft" state="frozen"/>
      <selection activeCell="A3" sqref="A3"/>
      <selection pane="bottomLeft" activeCell="F24" sqref="F24"/>
    </sheetView>
  </sheetViews>
  <sheetFormatPr defaultRowHeight="15"/>
  <cols>
    <col min="2" max="2" width="60" customWidth="1"/>
    <col min="3" max="3" width="17.28515625" customWidth="1"/>
    <col min="5" max="5" width="14.5703125" customWidth="1"/>
  </cols>
  <sheetData>
    <row r="1" spans="1:12" ht="15.75" thickBot="1">
      <c r="A1" s="130" t="s">
        <v>33</v>
      </c>
      <c r="B1" s="131" t="s">
        <v>0</v>
      </c>
      <c r="C1" s="132" t="s">
        <v>34</v>
      </c>
    </row>
    <row r="2" spans="1:12">
      <c r="A2" s="133"/>
      <c r="B2" s="134" t="s">
        <v>1</v>
      </c>
      <c r="C2" s="135"/>
    </row>
    <row r="3" spans="1:12" ht="45.6" customHeight="1" thickBot="1">
      <c r="A3" s="136"/>
      <c r="B3" s="137" t="s">
        <v>32</v>
      </c>
      <c r="C3" s="138"/>
      <c r="D3" s="128"/>
      <c r="E3" s="128"/>
      <c r="F3" s="128"/>
      <c r="G3" s="128"/>
      <c r="H3" s="128"/>
      <c r="I3" s="128"/>
      <c r="J3" s="128"/>
      <c r="K3" s="128"/>
      <c r="L3" s="128"/>
    </row>
    <row r="4" spans="1:12">
      <c r="A4" s="92" t="s">
        <v>15</v>
      </c>
      <c r="B4" s="93" t="s">
        <v>2</v>
      </c>
      <c r="C4" s="94">
        <f>'Stoka ´´Q´´'!I120</f>
        <v>962076.41600000008</v>
      </c>
      <c r="E4" s="129"/>
    </row>
    <row r="5" spans="1:12">
      <c r="A5" s="2" t="s">
        <v>16</v>
      </c>
      <c r="B5" s="1" t="s">
        <v>3</v>
      </c>
      <c r="C5" s="3">
        <f>'Stoka ´´Q1´´'!I67</f>
        <v>53706.603999999992</v>
      </c>
      <c r="E5" s="129"/>
    </row>
    <row r="6" spans="1:12">
      <c r="A6" s="2" t="s">
        <v>17</v>
      </c>
      <c r="B6" s="1" t="s">
        <v>4</v>
      </c>
      <c r="C6" s="3">
        <f>'Stoka ´´Q2´´'!I56</f>
        <v>36345.605000000003</v>
      </c>
      <c r="E6" s="129"/>
    </row>
    <row r="7" spans="1:12">
      <c r="A7" s="2" t="s">
        <v>18</v>
      </c>
      <c r="B7" s="1" t="s">
        <v>5</v>
      </c>
      <c r="C7" s="3">
        <f>'Stoka ´´Q3´´'!I67</f>
        <v>108922.82799999998</v>
      </c>
      <c r="E7" s="129"/>
    </row>
    <row r="8" spans="1:12">
      <c r="A8" s="2" t="s">
        <v>19</v>
      </c>
      <c r="B8" s="1" t="s">
        <v>422</v>
      </c>
      <c r="C8" s="3">
        <f>'Stoka ´´U´´'!I79</f>
        <v>287323.75</v>
      </c>
      <c r="E8" s="129"/>
    </row>
    <row r="9" spans="1:12">
      <c r="A9" s="2" t="s">
        <v>20</v>
      </c>
      <c r="B9" s="1" t="s">
        <v>6</v>
      </c>
      <c r="C9" s="3">
        <f>'Stoka ´´U1´´'!I70</f>
        <v>36280.133000000002</v>
      </c>
      <c r="E9" s="129"/>
    </row>
    <row r="10" spans="1:12">
      <c r="A10" s="2" t="s">
        <v>21</v>
      </c>
      <c r="B10" s="1" t="s">
        <v>7</v>
      </c>
      <c r="C10" s="3">
        <f>'Stoka ´´U2´´'!I75</f>
        <v>157501.20300000001</v>
      </c>
      <c r="E10" s="129"/>
    </row>
    <row r="11" spans="1:12">
      <c r="A11" s="2" t="s">
        <v>22</v>
      </c>
      <c r="B11" s="1" t="s">
        <v>423</v>
      </c>
      <c r="C11" s="3">
        <f>'Stoka ´´U3´´'!I77</f>
        <v>29498.731999999993</v>
      </c>
      <c r="E11" s="129"/>
    </row>
    <row r="12" spans="1:12">
      <c r="A12" s="2" t="s">
        <v>23</v>
      </c>
      <c r="B12" s="1" t="s">
        <v>424</v>
      </c>
      <c r="C12" s="3">
        <f>'Stoka ´´V´´'!I73</f>
        <v>83736.169999999984</v>
      </c>
      <c r="E12" s="129"/>
    </row>
    <row r="13" spans="1:12">
      <c r="A13" s="2" t="s">
        <v>24</v>
      </c>
      <c r="B13" s="1" t="s">
        <v>9</v>
      </c>
      <c r="C13" s="3">
        <f>'Stoka ´´V1´´'!I67</f>
        <v>51554.210000000006</v>
      </c>
      <c r="E13" s="129"/>
    </row>
    <row r="14" spans="1:12">
      <c r="A14" s="2" t="s">
        <v>25</v>
      </c>
      <c r="B14" s="1" t="s">
        <v>425</v>
      </c>
      <c r="C14" s="3">
        <f>'Stoka ´´Z´´'!I84</f>
        <v>129554.12799999998</v>
      </c>
      <c r="E14" s="129"/>
    </row>
    <row r="15" spans="1:12">
      <c r="A15" s="2" t="s">
        <v>26</v>
      </c>
      <c r="B15" s="1" t="s">
        <v>10</v>
      </c>
      <c r="C15" s="3">
        <f>'Stoka ´´Z1´´'!I52</f>
        <v>67156.870999999999</v>
      </c>
      <c r="E15" s="129"/>
    </row>
    <row r="16" spans="1:12">
      <c r="A16" s="2" t="s">
        <v>27</v>
      </c>
      <c r="B16" s="1" t="s">
        <v>11</v>
      </c>
      <c r="C16" s="3">
        <f>'Stoka ´´Z2´´'!I56</f>
        <v>40435.877</v>
      </c>
      <c r="E16" s="129"/>
    </row>
    <row r="17" spans="1:5">
      <c r="A17" s="2" t="s">
        <v>28</v>
      </c>
      <c r="B17" s="1" t="s">
        <v>12</v>
      </c>
      <c r="C17" s="3">
        <f>'Stoka ´´X´´'!I90</f>
        <v>160567.06</v>
      </c>
      <c r="E17" s="129"/>
    </row>
    <row r="18" spans="1:5">
      <c r="A18" s="2" t="s">
        <v>29</v>
      </c>
      <c r="B18" s="1" t="s">
        <v>13</v>
      </c>
      <c r="C18" s="3">
        <f>'Stoka ´´X1´´'!I68</f>
        <v>32605.069</v>
      </c>
      <c r="E18" s="129"/>
    </row>
    <row r="19" spans="1:5">
      <c r="A19" s="2" t="s">
        <v>30</v>
      </c>
      <c r="B19" s="1" t="s">
        <v>14</v>
      </c>
      <c r="C19" s="3">
        <f>'Stoka ´´X2´´'!I72</f>
        <v>64427.574000000008</v>
      </c>
      <c r="E19" s="129"/>
    </row>
    <row r="20" spans="1:5">
      <c r="A20" s="2" t="s">
        <v>31</v>
      </c>
      <c r="B20" s="1" t="s">
        <v>426</v>
      </c>
      <c r="C20" s="3">
        <f>'Kanalizačné odbočenia'!I94</f>
        <v>620087.95399999991</v>
      </c>
      <c r="E20" s="129"/>
    </row>
    <row r="21" spans="1:5">
      <c r="A21" s="2" t="s">
        <v>488</v>
      </c>
      <c r="B21" s="1" t="s">
        <v>490</v>
      </c>
      <c r="C21" s="3">
        <f>'Premostenie - MGZS'!I16</f>
        <v>4500</v>
      </c>
    </row>
    <row r="22" spans="1:5">
      <c r="A22" s="205" t="s">
        <v>489</v>
      </c>
      <c r="B22" s="206" t="s">
        <v>494</v>
      </c>
      <c r="C22" s="207">
        <f>'Dočasné dopravné značenie -MGZS'!I21</f>
        <v>38594.407999999996</v>
      </c>
    </row>
    <row r="23" spans="1:5" ht="15.75" thickBot="1">
      <c r="A23" s="210" t="s">
        <v>590</v>
      </c>
      <c r="B23" s="95" t="s">
        <v>591</v>
      </c>
      <c r="C23" s="211">
        <f>'027 OBJEKTY NA MLYNSKOM NAHONE'!I248</f>
        <v>385497.26000000007</v>
      </c>
    </row>
    <row r="24" spans="1:5" ht="15.75" thickBot="1">
      <c r="A24" s="204"/>
      <c r="B24" s="208" t="s">
        <v>8</v>
      </c>
      <c r="C24" s="209">
        <f>SUM(C4:C23)</f>
        <v>3350371.852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7"/>
  <sheetViews>
    <sheetView topLeftCell="A55" workbookViewId="0">
      <selection activeCell="H64" sqref="H64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2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'[15]Krycí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'[15]Krycí list'!E7</f>
        <v xml:space="preserve">Stoka ´´U3´´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'[15]Krycí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'[15]Krycí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'[15]Krycí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I15+I38+I40+I42+I46+I53+I63+I70</f>
        <v>27922.380999999994</v>
      </c>
      <c r="J14" s="23"/>
      <c r="K14" s="26">
        <f>K15+K38+K40+K42+K46+K53+K63+K70</f>
        <v>154.76467388236304</v>
      </c>
      <c r="L14" s="23"/>
      <c r="M14" s="26">
        <f>M15+M38+M40+M42+M46+M53+M63+M70</f>
        <v>22.479200000000006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SUM(I16:I37)</f>
        <v>13224.177999999996</v>
      </c>
      <c r="K15" s="32">
        <f>SUM(K16:K37)</f>
        <v>95.845056931443992</v>
      </c>
      <c r="M15" s="32">
        <f>SUM(M16:M37)</f>
        <v>22.479200000000006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6.9000000000000006E-2</v>
      </c>
      <c r="H16" s="36">
        <v>810</v>
      </c>
      <c r="I16" s="36">
        <f t="shared" ref="I16:I37" si="0">ROUND(G16*H16,3)</f>
        <v>55.89</v>
      </c>
      <c r="J16" s="37">
        <v>0</v>
      </c>
      <c r="K16" s="35">
        <f t="shared" ref="K16:K37" si="1">G16*J16</f>
        <v>0</v>
      </c>
      <c r="L16" s="37">
        <v>0</v>
      </c>
      <c r="M16" s="35">
        <f t="shared" ref="M16:M37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2.125</v>
      </c>
      <c r="H17" s="36">
        <v>4.41</v>
      </c>
      <c r="I17" s="36">
        <f t="shared" si="0"/>
        <v>9.3710000000000004</v>
      </c>
      <c r="J17" s="37">
        <v>0</v>
      </c>
      <c r="K17" s="35">
        <f t="shared" si="1"/>
        <v>0</v>
      </c>
      <c r="L17" s="37">
        <v>0.24</v>
      </c>
      <c r="M17" s="35">
        <f t="shared" si="2"/>
        <v>0.51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350</v>
      </c>
      <c r="E18" s="34" t="s">
        <v>351</v>
      </c>
      <c r="F18" s="33" t="s">
        <v>72</v>
      </c>
      <c r="G18" s="35">
        <v>87.575000000000003</v>
      </c>
      <c r="H18" s="36">
        <v>21.12</v>
      </c>
      <c r="I18" s="36">
        <f t="shared" si="0"/>
        <v>1849.5840000000001</v>
      </c>
      <c r="J18" s="37">
        <v>0</v>
      </c>
      <c r="K18" s="35">
        <f t="shared" si="1"/>
        <v>0</v>
      </c>
      <c r="L18" s="37">
        <v>0.22500000000000001</v>
      </c>
      <c r="M18" s="35">
        <f t="shared" si="2"/>
        <v>19.704375000000002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317</v>
      </c>
      <c r="E19" s="34" t="s">
        <v>318</v>
      </c>
      <c r="F19" s="33" t="s">
        <v>72</v>
      </c>
      <c r="G19" s="35">
        <v>3.145</v>
      </c>
      <c r="H19" s="36">
        <v>35.57</v>
      </c>
      <c r="I19" s="36">
        <f t="shared" si="0"/>
        <v>111.86799999999999</v>
      </c>
      <c r="J19" s="37">
        <v>0</v>
      </c>
      <c r="K19" s="35">
        <f t="shared" si="1"/>
        <v>0</v>
      </c>
      <c r="L19" s="37">
        <v>0.5</v>
      </c>
      <c r="M19" s="35">
        <f t="shared" si="2"/>
        <v>1.5725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319</v>
      </c>
      <c r="E20" s="34" t="s">
        <v>320</v>
      </c>
      <c r="F20" s="33" t="s">
        <v>72</v>
      </c>
      <c r="G20" s="35">
        <v>3.8250000000000002</v>
      </c>
      <c r="H20" s="36">
        <v>5.96</v>
      </c>
      <c r="I20" s="36">
        <f t="shared" si="0"/>
        <v>22.797000000000001</v>
      </c>
      <c r="J20" s="37">
        <v>0</v>
      </c>
      <c r="K20" s="35">
        <f t="shared" si="1"/>
        <v>0</v>
      </c>
      <c r="L20" s="37">
        <v>0.18099999999999999</v>
      </c>
      <c r="M20" s="35">
        <f t="shared" si="2"/>
        <v>0.69232499999999997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321</v>
      </c>
      <c r="E21" s="34" t="s">
        <v>322</v>
      </c>
      <c r="F21" s="33" t="s">
        <v>93</v>
      </c>
      <c r="G21" s="35">
        <v>25.297999999999998</v>
      </c>
      <c r="H21" s="36">
        <v>14.97</v>
      </c>
      <c r="I21" s="36">
        <f t="shared" si="0"/>
        <v>378.71100000000001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110</v>
      </c>
      <c r="E22" s="34" t="s">
        <v>111</v>
      </c>
      <c r="F22" s="33" t="s">
        <v>93</v>
      </c>
      <c r="G22" s="35">
        <v>25.297999999999998</v>
      </c>
      <c r="H22" s="36">
        <v>1.48</v>
      </c>
      <c r="I22" s="36">
        <f t="shared" si="0"/>
        <v>37.441000000000003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343</v>
      </c>
      <c r="E23" s="34" t="s">
        <v>344</v>
      </c>
      <c r="F23" s="33" t="s">
        <v>93</v>
      </c>
      <c r="G23" s="35">
        <v>101.194</v>
      </c>
      <c r="H23" s="36">
        <v>25.8</v>
      </c>
      <c r="I23" s="36">
        <f t="shared" si="0"/>
        <v>2610.8049999999998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116</v>
      </c>
      <c r="E24" s="34" t="s">
        <v>102</v>
      </c>
      <c r="F24" s="33" t="s">
        <v>93</v>
      </c>
      <c r="G24" s="35">
        <v>101.194</v>
      </c>
      <c r="H24" s="36">
        <v>1.48</v>
      </c>
      <c r="I24" s="36">
        <f t="shared" si="0"/>
        <v>149.767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118</v>
      </c>
      <c r="E25" s="34" t="s">
        <v>119</v>
      </c>
      <c r="F25" s="33" t="s">
        <v>93</v>
      </c>
      <c r="G25" s="35">
        <v>42.164000000000001</v>
      </c>
      <c r="H25" s="36">
        <v>40.1</v>
      </c>
      <c r="I25" s="36">
        <f t="shared" si="0"/>
        <v>1690.7760000000001</v>
      </c>
      <c r="J25" s="37">
        <v>1.0656521E-2</v>
      </c>
      <c r="K25" s="35">
        <f t="shared" si="1"/>
        <v>0.44932155144400004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130</v>
      </c>
      <c r="E26" s="34" t="s">
        <v>131</v>
      </c>
      <c r="F26" s="33" t="s">
        <v>72</v>
      </c>
      <c r="G26" s="35">
        <v>297.54000000000002</v>
      </c>
      <c r="H26" s="36">
        <v>3.56</v>
      </c>
      <c r="I26" s="36">
        <f t="shared" si="0"/>
        <v>1059.242</v>
      </c>
      <c r="J26" s="37">
        <v>2.8197E-2</v>
      </c>
      <c r="K26" s="35">
        <f t="shared" si="1"/>
        <v>8.3897353800000012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136</v>
      </c>
      <c r="E27" s="34" t="s">
        <v>137</v>
      </c>
      <c r="F27" s="33" t="s">
        <v>72</v>
      </c>
      <c r="G27" s="35">
        <v>297.54000000000002</v>
      </c>
      <c r="H27" s="36">
        <v>2.39</v>
      </c>
      <c r="I27" s="36">
        <f t="shared" si="0"/>
        <v>711.12099999999998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142</v>
      </c>
      <c r="E28" s="34" t="s">
        <v>427</v>
      </c>
      <c r="F28" s="33" t="s">
        <v>143</v>
      </c>
      <c r="G28" s="35">
        <v>168.65600000000001</v>
      </c>
      <c r="H28" s="36">
        <v>3.14</v>
      </c>
      <c r="I28" s="36">
        <f t="shared" si="0"/>
        <v>529.58000000000004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145</v>
      </c>
      <c r="E29" s="34" t="s">
        <v>146</v>
      </c>
      <c r="F29" s="33" t="s">
        <v>93</v>
      </c>
      <c r="G29" s="35">
        <v>66.150999999999996</v>
      </c>
      <c r="H29" s="36">
        <v>5.39</v>
      </c>
      <c r="I29" s="36">
        <f t="shared" si="0"/>
        <v>356.55399999999997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366</v>
      </c>
      <c r="E30" s="34" t="s">
        <v>367</v>
      </c>
      <c r="F30" s="33" t="s">
        <v>93</v>
      </c>
      <c r="G30" s="35">
        <v>66.150999999999996</v>
      </c>
      <c r="H30" s="36">
        <v>6.93</v>
      </c>
      <c r="I30" s="36">
        <f t="shared" si="0"/>
        <v>458.42599999999999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368</v>
      </c>
      <c r="E31" s="34" t="s">
        <v>369</v>
      </c>
      <c r="F31" s="33" t="s">
        <v>93</v>
      </c>
      <c r="G31" s="35">
        <v>66.150999999999996</v>
      </c>
      <c r="H31" s="36">
        <v>1.92</v>
      </c>
      <c r="I31" s="36">
        <f t="shared" si="0"/>
        <v>127.01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345</v>
      </c>
      <c r="E32" s="34" t="s">
        <v>346</v>
      </c>
      <c r="F32" s="33" t="s">
        <v>93</v>
      </c>
      <c r="G32" s="35">
        <v>103.96899999999999</v>
      </c>
      <c r="H32" s="36">
        <v>9.85</v>
      </c>
      <c r="I32" s="36">
        <f t="shared" si="0"/>
        <v>1024.095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157</v>
      </c>
      <c r="E33" s="34" t="s">
        <v>158</v>
      </c>
      <c r="F33" s="33" t="s">
        <v>93</v>
      </c>
      <c r="G33" s="35">
        <v>46.872999999999998</v>
      </c>
      <c r="H33" s="36">
        <v>12.59</v>
      </c>
      <c r="I33" s="36">
        <f t="shared" si="0"/>
        <v>590.13099999999997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160</v>
      </c>
      <c r="E34" s="41" t="s">
        <v>161</v>
      </c>
      <c r="F34" s="40" t="s">
        <v>162</v>
      </c>
      <c r="G34" s="42">
        <v>84.370999999999995</v>
      </c>
      <c r="H34" s="43">
        <v>14.53</v>
      </c>
      <c r="I34" s="43">
        <f t="shared" si="0"/>
        <v>1225.9110000000001</v>
      </c>
      <c r="J34" s="44">
        <v>1</v>
      </c>
      <c r="K34" s="42">
        <f t="shared" si="1"/>
        <v>84.370999999999995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34" customFormat="1" ht="12.75" customHeight="1">
      <c r="A35" s="40" t="s">
        <v>129</v>
      </c>
      <c r="B35" s="40" t="s">
        <v>125</v>
      </c>
      <c r="C35" s="40" t="s">
        <v>126</v>
      </c>
      <c r="D35" s="41" t="s">
        <v>164</v>
      </c>
      <c r="E35" s="41" t="s">
        <v>165</v>
      </c>
      <c r="F35" s="40" t="s">
        <v>162</v>
      </c>
      <c r="G35" s="42">
        <v>2.633</v>
      </c>
      <c r="H35" s="43">
        <v>13.14</v>
      </c>
      <c r="I35" s="43">
        <f t="shared" si="0"/>
        <v>34.597999999999999</v>
      </c>
      <c r="J35" s="44">
        <v>1</v>
      </c>
      <c r="K35" s="42">
        <f t="shared" si="1"/>
        <v>2.633</v>
      </c>
      <c r="L35" s="44">
        <v>0</v>
      </c>
      <c r="M35" s="42">
        <f t="shared" si="2"/>
        <v>0</v>
      </c>
      <c r="N35" s="45"/>
      <c r="O35" s="46">
        <v>8</v>
      </c>
      <c r="P35" s="41" t="s">
        <v>68</v>
      </c>
    </row>
    <row r="36" spans="1:16" s="34" customFormat="1" ht="12.75" customHeight="1">
      <c r="A36" s="33" t="s">
        <v>132</v>
      </c>
      <c r="B36" s="33" t="s">
        <v>63</v>
      </c>
      <c r="C36" s="33" t="s">
        <v>167</v>
      </c>
      <c r="D36" s="34" t="s">
        <v>168</v>
      </c>
      <c r="E36" s="34" t="s">
        <v>169</v>
      </c>
      <c r="F36" s="33" t="s">
        <v>72</v>
      </c>
      <c r="G36" s="35">
        <v>86.25</v>
      </c>
      <c r="H36" s="36">
        <v>2</v>
      </c>
      <c r="I36" s="36">
        <f t="shared" si="0"/>
        <v>172.5</v>
      </c>
      <c r="J36" s="37">
        <v>0</v>
      </c>
      <c r="K36" s="35">
        <f t="shared" si="1"/>
        <v>0</v>
      </c>
      <c r="L36" s="37">
        <v>0</v>
      </c>
      <c r="M36" s="35">
        <f t="shared" si="2"/>
        <v>0</v>
      </c>
      <c r="N36" s="38"/>
      <c r="O36" s="39">
        <v>4</v>
      </c>
      <c r="P36" s="34" t="s">
        <v>68</v>
      </c>
    </row>
    <row r="37" spans="1:16" s="34" customFormat="1" ht="12.75" customHeight="1">
      <c r="A37" s="40" t="s">
        <v>135</v>
      </c>
      <c r="B37" s="40" t="s">
        <v>125</v>
      </c>
      <c r="C37" s="40" t="s">
        <v>126</v>
      </c>
      <c r="D37" s="41" t="s">
        <v>171</v>
      </c>
      <c r="E37" s="41" t="s">
        <v>172</v>
      </c>
      <c r="F37" s="40" t="s">
        <v>173</v>
      </c>
      <c r="G37" s="42">
        <v>2</v>
      </c>
      <c r="H37" s="43">
        <v>9</v>
      </c>
      <c r="I37" s="43">
        <f t="shared" si="0"/>
        <v>18</v>
      </c>
      <c r="J37" s="44">
        <v>1E-3</v>
      </c>
      <c r="K37" s="42">
        <f t="shared" si="1"/>
        <v>2E-3</v>
      </c>
      <c r="L37" s="44">
        <v>0</v>
      </c>
      <c r="M37" s="42">
        <f t="shared" si="2"/>
        <v>0</v>
      </c>
      <c r="N37" s="45"/>
      <c r="O37" s="46">
        <v>8</v>
      </c>
      <c r="P37" s="41" t="s">
        <v>68</v>
      </c>
    </row>
    <row r="38" spans="1:16" s="27" customFormat="1" ht="12.75" customHeight="1">
      <c r="B38" s="29" t="s">
        <v>57</v>
      </c>
      <c r="D38" s="30" t="s">
        <v>68</v>
      </c>
      <c r="E38" s="30" t="s">
        <v>174</v>
      </c>
      <c r="I38" s="31">
        <f>I39</f>
        <v>16.777999999999999</v>
      </c>
      <c r="K38" s="32">
        <f>K39</f>
        <v>1.3232559999999999E-2</v>
      </c>
      <c r="M38" s="32">
        <f>M39</f>
        <v>0</v>
      </c>
      <c r="P38" s="30" t="s">
        <v>61</v>
      </c>
    </row>
    <row r="39" spans="1:16" s="34" customFormat="1" ht="12.75" customHeight="1">
      <c r="A39" s="33" t="s">
        <v>138</v>
      </c>
      <c r="B39" s="33" t="s">
        <v>63</v>
      </c>
      <c r="C39" s="33" t="s">
        <v>180</v>
      </c>
      <c r="D39" s="34" t="s">
        <v>181</v>
      </c>
      <c r="E39" s="34" t="s">
        <v>182</v>
      </c>
      <c r="F39" s="33" t="s">
        <v>162</v>
      </c>
      <c r="G39" s="35">
        <v>1.0999999999999999E-2</v>
      </c>
      <c r="H39" s="36">
        <v>1525.23</v>
      </c>
      <c r="I39" s="36">
        <f>ROUND(G39*H39,3)</f>
        <v>16.777999999999999</v>
      </c>
      <c r="J39" s="37">
        <v>1.20296</v>
      </c>
      <c r="K39" s="35">
        <f>G39*J39</f>
        <v>1.3232559999999999E-2</v>
      </c>
      <c r="L39" s="37">
        <v>0</v>
      </c>
      <c r="M39" s="35">
        <f>G39*L39</f>
        <v>0</v>
      </c>
      <c r="N39" s="38"/>
      <c r="O39" s="39">
        <v>4</v>
      </c>
      <c r="P39" s="34" t="s">
        <v>68</v>
      </c>
    </row>
    <row r="40" spans="1:16" s="27" customFormat="1" ht="12.75" customHeight="1">
      <c r="B40" s="29" t="s">
        <v>57</v>
      </c>
      <c r="D40" s="30" t="s">
        <v>73</v>
      </c>
      <c r="E40" s="30" t="s">
        <v>183</v>
      </c>
      <c r="I40" s="31">
        <f>I41</f>
        <v>202.17</v>
      </c>
      <c r="K40" s="32">
        <f>K41</f>
        <v>0</v>
      </c>
      <c r="M40" s="32">
        <f>M41</f>
        <v>0</v>
      </c>
      <c r="P40" s="30" t="s">
        <v>61</v>
      </c>
    </row>
    <row r="41" spans="1:16" s="34" customFormat="1" ht="12.75" customHeight="1">
      <c r="A41" s="33" t="s">
        <v>141</v>
      </c>
      <c r="B41" s="33" t="s">
        <v>63</v>
      </c>
      <c r="C41" s="33" t="s">
        <v>176</v>
      </c>
      <c r="D41" s="34" t="s">
        <v>185</v>
      </c>
      <c r="E41" s="34" t="s">
        <v>186</v>
      </c>
      <c r="F41" s="33" t="s">
        <v>123</v>
      </c>
      <c r="G41" s="35">
        <v>69</v>
      </c>
      <c r="H41" s="36">
        <v>2.93</v>
      </c>
      <c r="I41" s="36">
        <f>ROUND(G41*H41,3)</f>
        <v>202.17</v>
      </c>
      <c r="J41" s="37">
        <v>0</v>
      </c>
      <c r="K41" s="35">
        <f>G41*J41</f>
        <v>0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27" customFormat="1" ht="12.75" customHeight="1">
      <c r="B42" s="29" t="s">
        <v>57</v>
      </c>
      <c r="D42" s="30" t="s">
        <v>76</v>
      </c>
      <c r="E42" s="30" t="s">
        <v>187</v>
      </c>
      <c r="I42" s="31">
        <f>SUM(I43:I45)</f>
        <v>637.13300000000004</v>
      </c>
      <c r="K42" s="32">
        <f>SUM(K43:K45)</f>
        <v>25.533537606332803</v>
      </c>
      <c r="M42" s="32">
        <f>SUM(M43:M45)</f>
        <v>0</v>
      </c>
      <c r="P42" s="30" t="s">
        <v>61</v>
      </c>
    </row>
    <row r="43" spans="1:16" s="34" customFormat="1" ht="12.75" customHeight="1">
      <c r="A43" s="33" t="s">
        <v>144</v>
      </c>
      <c r="B43" s="33" t="s">
        <v>63</v>
      </c>
      <c r="C43" s="33" t="s">
        <v>176</v>
      </c>
      <c r="D43" s="34" t="s">
        <v>189</v>
      </c>
      <c r="E43" s="34" t="s">
        <v>190</v>
      </c>
      <c r="F43" s="33" t="s">
        <v>93</v>
      </c>
      <c r="G43" s="35">
        <v>12.938000000000001</v>
      </c>
      <c r="H43" s="36">
        <v>42.62</v>
      </c>
      <c r="I43" s="36">
        <f>ROUND(G43*H43,3)</f>
        <v>551.41800000000001</v>
      </c>
      <c r="J43" s="37">
        <v>1.8907700000000001</v>
      </c>
      <c r="K43" s="35">
        <f>G43*J43</f>
        <v>24.462782260000001</v>
      </c>
      <c r="L43" s="37">
        <v>0</v>
      </c>
      <c r="M43" s="35">
        <f>G43*L43</f>
        <v>0</v>
      </c>
      <c r="N43" s="38"/>
      <c r="O43" s="39">
        <v>4</v>
      </c>
      <c r="P43" s="34" t="s">
        <v>68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192</v>
      </c>
      <c r="E44" s="34" t="s">
        <v>193</v>
      </c>
      <c r="F44" s="33" t="s">
        <v>93</v>
      </c>
      <c r="G44" s="35">
        <v>0.432</v>
      </c>
      <c r="H44" s="36">
        <v>137.18</v>
      </c>
      <c r="I44" s="36">
        <f>ROUND(G44*H44,3)</f>
        <v>59.262</v>
      </c>
      <c r="J44" s="37">
        <v>2.3684770053999999</v>
      </c>
      <c r="K44" s="35">
        <f>G44*J44</f>
        <v>1.0231820663328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195</v>
      </c>
      <c r="E45" s="34" t="s">
        <v>196</v>
      </c>
      <c r="F45" s="33" t="s">
        <v>72</v>
      </c>
      <c r="G45" s="35">
        <v>1.44</v>
      </c>
      <c r="H45" s="36">
        <v>18.37</v>
      </c>
      <c r="I45" s="36">
        <f>ROUND(G45*H45,3)</f>
        <v>26.452999999999999</v>
      </c>
      <c r="J45" s="37">
        <v>3.3036999999999997E-2</v>
      </c>
      <c r="K45" s="35">
        <f>G45*J45</f>
        <v>4.7573279999999996E-2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27" customFormat="1" ht="12.75" customHeight="1">
      <c r="B46" s="29" t="s">
        <v>57</v>
      </c>
      <c r="D46" s="30" t="s">
        <v>79</v>
      </c>
      <c r="E46" s="30" t="s">
        <v>197</v>
      </c>
      <c r="I46" s="31">
        <f>SUM(I47:I52)</f>
        <v>2031.5889999999999</v>
      </c>
      <c r="K46" s="32">
        <f>SUM(K47:K52)</f>
        <v>27.108160044586253</v>
      </c>
      <c r="M46" s="32">
        <f>SUM(M47:M52)</f>
        <v>0</v>
      </c>
      <c r="P46" s="30" t="s">
        <v>61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199</v>
      </c>
      <c r="E47" s="34" t="s">
        <v>200</v>
      </c>
      <c r="F47" s="33" t="s">
        <v>72</v>
      </c>
      <c r="G47" s="35">
        <v>87.575000000000003</v>
      </c>
      <c r="H47" s="36">
        <v>2.15</v>
      </c>
      <c r="I47" s="36">
        <f t="shared" ref="I47:I52" si="3">ROUND(G47*H47,3)</f>
        <v>188.286</v>
      </c>
      <c r="J47" s="37">
        <v>0.10605000000000001</v>
      </c>
      <c r="K47" s="35">
        <f t="shared" ref="K47:K52" si="4">G47*J47</f>
        <v>9.2873287500000004</v>
      </c>
      <c r="L47" s="37">
        <v>0</v>
      </c>
      <c r="M47" s="35">
        <f t="shared" ref="M47:M52" si="5">G47*L47</f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156</v>
      </c>
      <c r="B48" s="33" t="s">
        <v>63</v>
      </c>
      <c r="C48" s="33" t="s">
        <v>69</v>
      </c>
      <c r="D48" s="34" t="s">
        <v>202</v>
      </c>
      <c r="E48" s="34" t="s">
        <v>203</v>
      </c>
      <c r="F48" s="33" t="s">
        <v>72</v>
      </c>
      <c r="G48" s="35">
        <v>2.125</v>
      </c>
      <c r="H48" s="36">
        <v>11.5</v>
      </c>
      <c r="I48" s="36">
        <f t="shared" si="3"/>
        <v>24.437999999999999</v>
      </c>
      <c r="J48" s="37">
        <v>0.37080000000000002</v>
      </c>
      <c r="K48" s="35">
        <f t="shared" si="4"/>
        <v>0.78795000000000004</v>
      </c>
      <c r="L48" s="37">
        <v>0</v>
      </c>
      <c r="M48" s="35">
        <f t="shared" si="5"/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370</v>
      </c>
      <c r="E49" s="34" t="s">
        <v>371</v>
      </c>
      <c r="F49" s="33" t="s">
        <v>72</v>
      </c>
      <c r="G49" s="35">
        <v>57.575000000000003</v>
      </c>
      <c r="H49" s="36">
        <v>28.4</v>
      </c>
      <c r="I49" s="36">
        <f t="shared" si="3"/>
        <v>1635.13</v>
      </c>
      <c r="J49" s="37">
        <v>0.25533423640000003</v>
      </c>
      <c r="K49" s="35">
        <f t="shared" si="4"/>
        <v>14.700868660730002</v>
      </c>
      <c r="L49" s="37">
        <v>0</v>
      </c>
      <c r="M49" s="35">
        <f t="shared" si="5"/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69</v>
      </c>
      <c r="D50" s="34" t="s">
        <v>208</v>
      </c>
      <c r="E50" s="34" t="s">
        <v>209</v>
      </c>
      <c r="F50" s="33" t="s">
        <v>72</v>
      </c>
      <c r="G50" s="35">
        <v>3.145</v>
      </c>
      <c r="H50" s="36">
        <v>32.82</v>
      </c>
      <c r="I50" s="36">
        <f t="shared" si="3"/>
        <v>103.21899999999999</v>
      </c>
      <c r="J50" s="37">
        <v>0.58306196624999995</v>
      </c>
      <c r="K50" s="35">
        <f t="shared" si="4"/>
        <v>1.8337298838562499</v>
      </c>
      <c r="L50" s="37">
        <v>0</v>
      </c>
      <c r="M50" s="35">
        <f t="shared" si="5"/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166</v>
      </c>
      <c r="B51" s="33" t="s">
        <v>63</v>
      </c>
      <c r="C51" s="33" t="s">
        <v>69</v>
      </c>
      <c r="D51" s="34" t="s">
        <v>211</v>
      </c>
      <c r="E51" s="34" t="s">
        <v>212</v>
      </c>
      <c r="F51" s="33" t="s">
        <v>72</v>
      </c>
      <c r="G51" s="35">
        <v>3.8250000000000002</v>
      </c>
      <c r="H51" s="36">
        <v>1.25</v>
      </c>
      <c r="I51" s="36">
        <f t="shared" si="3"/>
        <v>4.7809999999999997</v>
      </c>
      <c r="J51" s="37">
        <v>6.0999999999999997E-4</v>
      </c>
      <c r="K51" s="35">
        <f t="shared" si="4"/>
        <v>2.3332499999999998E-3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33" t="s">
        <v>170</v>
      </c>
      <c r="B52" s="33" t="s">
        <v>63</v>
      </c>
      <c r="C52" s="33" t="s">
        <v>69</v>
      </c>
      <c r="D52" s="34" t="s">
        <v>214</v>
      </c>
      <c r="E52" s="34" t="s">
        <v>215</v>
      </c>
      <c r="F52" s="33" t="s">
        <v>72</v>
      </c>
      <c r="G52" s="35">
        <v>3.8250000000000002</v>
      </c>
      <c r="H52" s="36">
        <v>19.8</v>
      </c>
      <c r="I52" s="36">
        <f t="shared" si="3"/>
        <v>75.734999999999999</v>
      </c>
      <c r="J52" s="37">
        <v>0.12966</v>
      </c>
      <c r="K52" s="35">
        <f t="shared" si="4"/>
        <v>0.49594949999999999</v>
      </c>
      <c r="L52" s="37">
        <v>0</v>
      </c>
      <c r="M52" s="35">
        <f t="shared" si="5"/>
        <v>0</v>
      </c>
      <c r="N52" s="38"/>
      <c r="O52" s="39">
        <v>4</v>
      </c>
      <c r="P52" s="34" t="s">
        <v>68</v>
      </c>
    </row>
    <row r="53" spans="1:16" s="27" customFormat="1" ht="12.75" customHeight="1">
      <c r="B53" s="29" t="s">
        <v>57</v>
      </c>
      <c r="D53" s="30" t="s">
        <v>90</v>
      </c>
      <c r="E53" s="30" t="s">
        <v>216</v>
      </c>
      <c r="I53" s="31">
        <f>SUM(I54:I62)</f>
        <v>6212.9</v>
      </c>
      <c r="K53" s="32">
        <f>SUM(K54:K62)</f>
        <v>5.8640677400000003</v>
      </c>
      <c r="M53" s="32">
        <f>SUM(M54:M62)</f>
        <v>0</v>
      </c>
      <c r="P53" s="30" t="s">
        <v>61</v>
      </c>
    </row>
    <row r="54" spans="1:16" s="34" customFormat="1" ht="12.75" customHeight="1">
      <c r="A54" s="33" t="s">
        <v>175</v>
      </c>
      <c r="B54" s="33" t="s">
        <v>63</v>
      </c>
      <c r="C54" s="33" t="s">
        <v>176</v>
      </c>
      <c r="D54" s="34" t="s">
        <v>331</v>
      </c>
      <c r="E54" s="34" t="s">
        <v>332</v>
      </c>
      <c r="F54" s="33" t="s">
        <v>123</v>
      </c>
      <c r="G54" s="35">
        <v>69</v>
      </c>
      <c r="H54" s="36">
        <v>3</v>
      </c>
      <c r="I54" s="36">
        <f t="shared" ref="I54:I62" si="6">ROUND(G54*H54,3)</f>
        <v>207</v>
      </c>
      <c r="J54" s="37">
        <v>1.1060000000000001E-5</v>
      </c>
      <c r="K54" s="35">
        <f t="shared" ref="K54:K62" si="7">G54*J54</f>
        <v>7.6314000000000004E-4</v>
      </c>
      <c r="L54" s="37">
        <v>0</v>
      </c>
      <c r="M54" s="35">
        <f t="shared" ref="M54:M62" si="8">G54*L54</f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40" t="s">
        <v>179</v>
      </c>
      <c r="B55" s="40" t="s">
        <v>125</v>
      </c>
      <c r="C55" s="40" t="s">
        <v>126</v>
      </c>
      <c r="D55" s="41" t="s">
        <v>333</v>
      </c>
      <c r="E55" s="41" t="s">
        <v>498</v>
      </c>
      <c r="F55" s="40" t="s">
        <v>225</v>
      </c>
      <c r="G55" s="42">
        <v>12</v>
      </c>
      <c r="H55" s="43">
        <v>280.5</v>
      </c>
      <c r="I55" s="43">
        <f t="shared" si="6"/>
        <v>3366</v>
      </c>
      <c r="J55" s="44">
        <v>1.388E-2</v>
      </c>
      <c r="K55" s="42">
        <f t="shared" si="7"/>
        <v>0.16655999999999999</v>
      </c>
      <c r="L55" s="44">
        <v>0</v>
      </c>
      <c r="M55" s="42">
        <f t="shared" si="8"/>
        <v>0</v>
      </c>
      <c r="N55" s="45"/>
      <c r="O55" s="46">
        <v>8</v>
      </c>
      <c r="P55" s="41" t="s">
        <v>68</v>
      </c>
    </row>
    <row r="56" spans="1:16" s="34" customFormat="1" ht="12.75" customHeight="1">
      <c r="A56" s="33" t="s">
        <v>184</v>
      </c>
      <c r="B56" s="33" t="s">
        <v>63</v>
      </c>
      <c r="C56" s="33" t="s">
        <v>176</v>
      </c>
      <c r="D56" s="34" t="s">
        <v>334</v>
      </c>
      <c r="E56" s="34" t="s">
        <v>335</v>
      </c>
      <c r="F56" s="33" t="s">
        <v>225</v>
      </c>
      <c r="G56" s="35">
        <v>4</v>
      </c>
      <c r="H56" s="36">
        <v>5.5</v>
      </c>
      <c r="I56" s="36">
        <f t="shared" si="6"/>
        <v>22</v>
      </c>
      <c r="J56" s="37">
        <v>6.6000000000000005E-5</v>
      </c>
      <c r="K56" s="35">
        <f t="shared" si="7"/>
        <v>2.6400000000000002E-4</v>
      </c>
      <c r="L56" s="37">
        <v>0</v>
      </c>
      <c r="M56" s="35">
        <f t="shared" si="8"/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336</v>
      </c>
      <c r="E57" s="41" t="s">
        <v>337</v>
      </c>
      <c r="F57" s="40" t="s">
        <v>225</v>
      </c>
      <c r="G57" s="42">
        <v>4</v>
      </c>
      <c r="H57" s="43">
        <v>52.3</v>
      </c>
      <c r="I57" s="43">
        <f t="shared" si="6"/>
        <v>209.2</v>
      </c>
      <c r="J57" s="44">
        <v>0</v>
      </c>
      <c r="K57" s="42">
        <f t="shared" si="7"/>
        <v>0</v>
      </c>
      <c r="L57" s="44">
        <v>0</v>
      </c>
      <c r="M57" s="42">
        <f t="shared" si="8"/>
        <v>0</v>
      </c>
      <c r="N57" s="45"/>
      <c r="O57" s="46">
        <v>8</v>
      </c>
      <c r="P57" s="41" t="s">
        <v>68</v>
      </c>
    </row>
    <row r="58" spans="1:16" s="34" customFormat="1" ht="12.75" customHeight="1">
      <c r="A58" s="33" t="s">
        <v>191</v>
      </c>
      <c r="B58" s="33" t="s">
        <v>63</v>
      </c>
      <c r="C58" s="33" t="s">
        <v>176</v>
      </c>
      <c r="D58" s="34" t="s">
        <v>338</v>
      </c>
      <c r="E58" s="34" t="s">
        <v>339</v>
      </c>
      <c r="F58" s="33" t="s">
        <v>123</v>
      </c>
      <c r="G58" s="35">
        <v>69</v>
      </c>
      <c r="H58" s="36">
        <v>4.5</v>
      </c>
      <c r="I58" s="36">
        <f t="shared" si="6"/>
        <v>310.5</v>
      </c>
      <c r="J58" s="37">
        <v>0</v>
      </c>
      <c r="K58" s="35">
        <f t="shared" si="7"/>
        <v>0</v>
      </c>
      <c r="L58" s="37">
        <v>0</v>
      </c>
      <c r="M58" s="35">
        <f t="shared" si="8"/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33" t="s">
        <v>194</v>
      </c>
      <c r="B59" s="33" t="s">
        <v>63</v>
      </c>
      <c r="C59" s="33" t="s">
        <v>176</v>
      </c>
      <c r="D59" s="34" t="s">
        <v>236</v>
      </c>
      <c r="E59" s="34" t="s">
        <v>340</v>
      </c>
      <c r="F59" s="33" t="s">
        <v>225</v>
      </c>
      <c r="G59" s="35">
        <v>2</v>
      </c>
      <c r="H59" s="36">
        <v>760</v>
      </c>
      <c r="I59" s="36">
        <f t="shared" si="6"/>
        <v>1520</v>
      </c>
      <c r="J59" s="37">
        <v>2.7582200000000001</v>
      </c>
      <c r="K59" s="35">
        <f t="shared" si="7"/>
        <v>5.5164400000000002</v>
      </c>
      <c r="L59" s="37">
        <v>0</v>
      </c>
      <c r="M59" s="35">
        <f t="shared" si="8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198</v>
      </c>
      <c r="B60" s="33" t="s">
        <v>63</v>
      </c>
      <c r="C60" s="33" t="s">
        <v>176</v>
      </c>
      <c r="D60" s="34" t="s">
        <v>254</v>
      </c>
      <c r="E60" s="34" t="s">
        <v>255</v>
      </c>
      <c r="F60" s="33" t="s">
        <v>225</v>
      </c>
      <c r="G60" s="35">
        <v>2</v>
      </c>
      <c r="H60" s="36">
        <v>27.7</v>
      </c>
      <c r="I60" s="36">
        <f t="shared" si="6"/>
        <v>55.4</v>
      </c>
      <c r="J60" s="37">
        <v>7.0203000000000002E-3</v>
      </c>
      <c r="K60" s="35">
        <f t="shared" si="7"/>
        <v>1.40406E-2</v>
      </c>
      <c r="L60" s="37">
        <v>0</v>
      </c>
      <c r="M60" s="35">
        <f t="shared" si="8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40" t="s">
        <v>201</v>
      </c>
      <c r="B61" s="40" t="s">
        <v>125</v>
      </c>
      <c r="C61" s="40" t="s">
        <v>126</v>
      </c>
      <c r="D61" s="41" t="s">
        <v>257</v>
      </c>
      <c r="E61" s="41" t="s">
        <v>258</v>
      </c>
      <c r="F61" s="40" t="s">
        <v>225</v>
      </c>
      <c r="G61" s="42">
        <v>1</v>
      </c>
      <c r="H61" s="43">
        <v>259.60000000000002</v>
      </c>
      <c r="I61" s="43">
        <f t="shared" si="6"/>
        <v>259.60000000000002</v>
      </c>
      <c r="J61" s="44">
        <v>0.06</v>
      </c>
      <c r="K61" s="42">
        <f t="shared" si="7"/>
        <v>0.06</v>
      </c>
      <c r="L61" s="44">
        <v>0</v>
      </c>
      <c r="M61" s="42">
        <f t="shared" si="8"/>
        <v>0</v>
      </c>
      <c r="N61" s="45"/>
      <c r="O61" s="46">
        <v>8</v>
      </c>
      <c r="P61" s="41" t="s">
        <v>68</v>
      </c>
    </row>
    <row r="62" spans="1:16" s="34" customFormat="1" ht="12.75" customHeight="1">
      <c r="A62" s="40" t="s">
        <v>204</v>
      </c>
      <c r="B62" s="40" t="s">
        <v>125</v>
      </c>
      <c r="C62" s="40" t="s">
        <v>126</v>
      </c>
      <c r="D62" s="41" t="s">
        <v>260</v>
      </c>
      <c r="E62" s="41" t="s">
        <v>261</v>
      </c>
      <c r="F62" s="40" t="s">
        <v>225</v>
      </c>
      <c r="G62" s="42">
        <v>1</v>
      </c>
      <c r="H62" s="43">
        <v>263.2</v>
      </c>
      <c r="I62" s="43">
        <f t="shared" si="6"/>
        <v>263.2</v>
      </c>
      <c r="J62" s="44">
        <v>0.106</v>
      </c>
      <c r="K62" s="42">
        <f t="shared" si="7"/>
        <v>0.106</v>
      </c>
      <c r="L62" s="44">
        <v>0</v>
      </c>
      <c r="M62" s="42">
        <f t="shared" si="8"/>
        <v>0</v>
      </c>
      <c r="N62" s="45"/>
      <c r="O62" s="46">
        <v>8</v>
      </c>
      <c r="P62" s="41" t="s">
        <v>68</v>
      </c>
    </row>
    <row r="63" spans="1:16" s="27" customFormat="1" ht="12.75" customHeight="1">
      <c r="B63" s="29" t="s">
        <v>57</v>
      </c>
      <c r="D63" s="30" t="s">
        <v>94</v>
      </c>
      <c r="E63" s="30" t="s">
        <v>277</v>
      </c>
      <c r="I63" s="31">
        <f>SUM(I64:I69)</f>
        <v>2295.1789999999996</v>
      </c>
      <c r="K63" s="32">
        <f>SUM(K64:K69)</f>
        <v>0.400619</v>
      </c>
      <c r="M63" s="32">
        <f>SUM(M64:M69)</f>
        <v>0</v>
      </c>
      <c r="P63" s="30" t="s">
        <v>61</v>
      </c>
    </row>
    <row r="64" spans="1:16" s="34" customFormat="1" ht="12.75" customHeight="1">
      <c r="A64" s="33" t="s">
        <v>207</v>
      </c>
      <c r="B64" s="33" t="s">
        <v>63</v>
      </c>
      <c r="C64" s="33" t="s">
        <v>69</v>
      </c>
      <c r="D64" s="34" t="s">
        <v>279</v>
      </c>
      <c r="E64" s="34" t="s">
        <v>280</v>
      </c>
      <c r="F64" s="33" t="s">
        <v>123</v>
      </c>
      <c r="G64" s="35">
        <v>7.9</v>
      </c>
      <c r="H64" s="36">
        <v>5.6</v>
      </c>
      <c r="I64" s="36">
        <f t="shared" ref="I64:I69" si="9">ROUND(G64*H64,3)</f>
        <v>44.24</v>
      </c>
      <c r="J64" s="37">
        <v>3.3600000000000001E-3</v>
      </c>
      <c r="K64" s="35">
        <f t="shared" ref="K64:K69" si="10">G64*J64</f>
        <v>2.6544000000000002E-2</v>
      </c>
      <c r="L64" s="37">
        <v>0</v>
      </c>
      <c r="M64" s="35">
        <f t="shared" ref="M64:M69" si="11">G64*L64</f>
        <v>0</v>
      </c>
      <c r="N64" s="38"/>
      <c r="O64" s="39">
        <v>4</v>
      </c>
      <c r="P64" s="34" t="s">
        <v>68</v>
      </c>
    </row>
    <row r="65" spans="1:16" s="34" customFormat="1" ht="12.75" customHeight="1">
      <c r="A65" s="33" t="s">
        <v>210</v>
      </c>
      <c r="B65" s="33" t="s">
        <v>63</v>
      </c>
      <c r="C65" s="33" t="s">
        <v>69</v>
      </c>
      <c r="D65" s="34" t="s">
        <v>282</v>
      </c>
      <c r="E65" s="34" t="s">
        <v>283</v>
      </c>
      <c r="F65" s="33" t="s">
        <v>123</v>
      </c>
      <c r="G65" s="35">
        <v>115.1</v>
      </c>
      <c r="H65" s="36">
        <v>15.5</v>
      </c>
      <c r="I65" s="36">
        <f t="shared" si="9"/>
        <v>1784.05</v>
      </c>
      <c r="J65" s="37">
        <v>3.2499999999999999E-3</v>
      </c>
      <c r="K65" s="35">
        <f t="shared" si="10"/>
        <v>0.37407499999999999</v>
      </c>
      <c r="L65" s="37">
        <v>0</v>
      </c>
      <c r="M65" s="35">
        <f t="shared" si="11"/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213</v>
      </c>
      <c r="B66" s="33" t="s">
        <v>63</v>
      </c>
      <c r="C66" s="33" t="s">
        <v>69</v>
      </c>
      <c r="D66" s="34" t="s">
        <v>285</v>
      </c>
      <c r="E66" s="34" t="s">
        <v>286</v>
      </c>
      <c r="F66" s="33" t="s">
        <v>162</v>
      </c>
      <c r="G66" s="35">
        <v>22.478999999999999</v>
      </c>
      <c r="H66" s="36">
        <v>2.1</v>
      </c>
      <c r="I66" s="36">
        <f t="shared" si="9"/>
        <v>47.206000000000003</v>
      </c>
      <c r="J66" s="37">
        <v>0</v>
      </c>
      <c r="K66" s="35">
        <f t="shared" si="10"/>
        <v>0</v>
      </c>
      <c r="L66" s="37">
        <v>0</v>
      </c>
      <c r="M66" s="35">
        <f t="shared" si="11"/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33" t="s">
        <v>217</v>
      </c>
      <c r="B67" s="33" t="s">
        <v>63</v>
      </c>
      <c r="C67" s="33" t="s">
        <v>69</v>
      </c>
      <c r="D67" s="34" t="s">
        <v>288</v>
      </c>
      <c r="E67" s="34" t="s">
        <v>289</v>
      </c>
      <c r="F67" s="33" t="s">
        <v>162</v>
      </c>
      <c r="G67" s="35">
        <v>112.395</v>
      </c>
      <c r="H67" s="36">
        <v>0.42</v>
      </c>
      <c r="I67" s="36">
        <f t="shared" si="9"/>
        <v>47.206000000000003</v>
      </c>
      <c r="J67" s="37">
        <v>0</v>
      </c>
      <c r="K67" s="35">
        <f t="shared" si="10"/>
        <v>0</v>
      </c>
      <c r="L67" s="37">
        <v>0</v>
      </c>
      <c r="M67" s="35">
        <f t="shared" si="11"/>
        <v>0</v>
      </c>
      <c r="N67" s="38"/>
      <c r="O67" s="39">
        <v>4</v>
      </c>
      <c r="P67" s="34" t="s">
        <v>68</v>
      </c>
    </row>
    <row r="68" spans="1:16" s="34" customFormat="1" ht="12.75" customHeight="1">
      <c r="A68" s="33" t="s">
        <v>220</v>
      </c>
      <c r="B68" s="33" t="s">
        <v>63</v>
      </c>
      <c r="C68" s="33" t="s">
        <v>69</v>
      </c>
      <c r="D68" s="34" t="s">
        <v>291</v>
      </c>
      <c r="E68" s="34" t="s">
        <v>292</v>
      </c>
      <c r="F68" s="33" t="s">
        <v>162</v>
      </c>
      <c r="G68" s="35">
        <v>22.478999999999999</v>
      </c>
      <c r="H68" s="36">
        <v>5.17</v>
      </c>
      <c r="I68" s="36">
        <f t="shared" si="9"/>
        <v>116.21599999999999</v>
      </c>
      <c r="J68" s="37">
        <v>0</v>
      </c>
      <c r="K68" s="35">
        <f t="shared" si="10"/>
        <v>0</v>
      </c>
      <c r="L68" s="37">
        <v>0</v>
      </c>
      <c r="M68" s="35">
        <f t="shared" si="11"/>
        <v>0</v>
      </c>
      <c r="N68" s="38"/>
      <c r="O68" s="39">
        <v>4</v>
      </c>
      <c r="P68" s="34" t="s">
        <v>68</v>
      </c>
    </row>
    <row r="69" spans="1:16" s="34" customFormat="1" ht="12.75" customHeight="1">
      <c r="A69" s="33" t="s">
        <v>222</v>
      </c>
      <c r="B69" s="33" t="s">
        <v>63</v>
      </c>
      <c r="C69" s="33" t="s">
        <v>69</v>
      </c>
      <c r="D69" s="34" t="s">
        <v>294</v>
      </c>
      <c r="E69" s="34" t="s">
        <v>295</v>
      </c>
      <c r="F69" s="33" t="s">
        <v>162</v>
      </c>
      <c r="G69" s="35">
        <v>22.478999999999999</v>
      </c>
      <c r="H69" s="36">
        <v>11.4</v>
      </c>
      <c r="I69" s="36">
        <f t="shared" si="9"/>
        <v>256.26100000000002</v>
      </c>
      <c r="J69" s="37">
        <v>0</v>
      </c>
      <c r="K69" s="35">
        <f t="shared" si="10"/>
        <v>0</v>
      </c>
      <c r="L69" s="37">
        <v>0</v>
      </c>
      <c r="M69" s="35">
        <f t="shared" si="11"/>
        <v>0</v>
      </c>
      <c r="N69" s="38"/>
      <c r="O69" s="39">
        <v>4</v>
      </c>
      <c r="P69" s="34" t="s">
        <v>68</v>
      </c>
    </row>
    <row r="70" spans="1:16" s="27" customFormat="1" ht="12.75" customHeight="1">
      <c r="B70" s="29" t="s">
        <v>57</v>
      </c>
      <c r="D70" s="30" t="s">
        <v>296</v>
      </c>
      <c r="E70" s="30" t="s">
        <v>297</v>
      </c>
      <c r="I70" s="31">
        <f>SUM(I71:I72)</f>
        <v>3302.4539999999997</v>
      </c>
      <c r="K70" s="32">
        <f>SUM(K71:K72)</f>
        <v>0</v>
      </c>
      <c r="M70" s="32">
        <f>SUM(M71:M72)</f>
        <v>0</v>
      </c>
      <c r="P70" s="30" t="s">
        <v>61</v>
      </c>
    </row>
    <row r="71" spans="1:16" s="34" customFormat="1" ht="12.75" customHeight="1">
      <c r="A71" s="33" t="s">
        <v>226</v>
      </c>
      <c r="B71" s="33" t="s">
        <v>63</v>
      </c>
      <c r="C71" s="33" t="s">
        <v>69</v>
      </c>
      <c r="D71" s="34" t="s">
        <v>299</v>
      </c>
      <c r="E71" s="34" t="s">
        <v>300</v>
      </c>
      <c r="F71" s="33" t="s">
        <v>162</v>
      </c>
      <c r="G71" s="35">
        <v>155.55600000000001</v>
      </c>
      <c r="H71" s="36">
        <v>2.5299999999999998</v>
      </c>
      <c r="I71" s="36">
        <f>ROUND(G71*H71,3)</f>
        <v>393.55700000000002</v>
      </c>
      <c r="J71" s="37">
        <v>0</v>
      </c>
      <c r="K71" s="35">
        <f>G71*J71</f>
        <v>0</v>
      </c>
      <c r="L71" s="37">
        <v>0</v>
      </c>
      <c r="M71" s="35">
        <f>G71*L71</f>
        <v>0</v>
      </c>
      <c r="N71" s="38"/>
      <c r="O71" s="39">
        <v>4</v>
      </c>
      <c r="P71" s="34" t="s">
        <v>68</v>
      </c>
    </row>
    <row r="72" spans="1:16" s="34" customFormat="1" ht="12.75" customHeight="1">
      <c r="A72" s="33" t="s">
        <v>229</v>
      </c>
      <c r="B72" s="33" t="s">
        <v>63</v>
      </c>
      <c r="C72" s="33" t="s">
        <v>176</v>
      </c>
      <c r="D72" s="34" t="s">
        <v>302</v>
      </c>
      <c r="E72" s="34" t="s">
        <v>303</v>
      </c>
      <c r="F72" s="33" t="s">
        <v>162</v>
      </c>
      <c r="G72" s="35">
        <v>155.55600000000001</v>
      </c>
      <c r="H72" s="36">
        <v>18.7</v>
      </c>
      <c r="I72" s="36">
        <f>ROUND(G72*H72,3)</f>
        <v>2908.8969999999999</v>
      </c>
      <c r="J72" s="37">
        <v>0</v>
      </c>
      <c r="K72" s="35">
        <f>G72*J72</f>
        <v>0</v>
      </c>
      <c r="L72" s="37">
        <v>0</v>
      </c>
      <c r="M72" s="35">
        <f>G72*L72</f>
        <v>0</v>
      </c>
      <c r="N72" s="38"/>
      <c r="O72" s="39">
        <v>4</v>
      </c>
      <c r="P72" s="34" t="s">
        <v>68</v>
      </c>
    </row>
    <row r="73" spans="1:16" s="27" customFormat="1" ht="12.75" customHeight="1">
      <c r="B73" s="47" t="s">
        <v>57</v>
      </c>
      <c r="D73" s="28" t="s">
        <v>125</v>
      </c>
      <c r="E73" s="28" t="s">
        <v>304</v>
      </c>
      <c r="I73" s="48">
        <f>I74</f>
        <v>1576.3510000000001</v>
      </c>
      <c r="K73" s="49">
        <f>K74</f>
        <v>0</v>
      </c>
      <c r="M73" s="49">
        <f>M74</f>
        <v>0</v>
      </c>
      <c r="P73" s="28" t="s">
        <v>60</v>
      </c>
    </row>
    <row r="74" spans="1:16" s="27" customFormat="1" ht="12.75" customHeight="1">
      <c r="B74" s="29" t="s">
        <v>57</v>
      </c>
      <c r="D74" s="30" t="s">
        <v>305</v>
      </c>
      <c r="E74" s="30" t="s">
        <v>306</v>
      </c>
      <c r="I74" s="31">
        <f>SUM(I75:I76)</f>
        <v>1576.3510000000001</v>
      </c>
      <c r="K74" s="32">
        <f>SUM(K75:K76)</f>
        <v>0</v>
      </c>
      <c r="M74" s="32">
        <f>SUM(M75:M76)</f>
        <v>0</v>
      </c>
      <c r="P74" s="30" t="s">
        <v>61</v>
      </c>
    </row>
    <row r="75" spans="1:16" s="34" customFormat="1" ht="12.75" customHeight="1">
      <c r="A75" s="33" t="s">
        <v>232</v>
      </c>
      <c r="B75" s="33" t="s">
        <v>63</v>
      </c>
      <c r="C75" s="33" t="s">
        <v>308</v>
      </c>
      <c r="D75" s="34" t="s">
        <v>309</v>
      </c>
      <c r="E75" s="34" t="s">
        <v>310</v>
      </c>
      <c r="F75" s="33" t="s">
        <v>72</v>
      </c>
      <c r="G75" s="35">
        <v>87.575000000000003</v>
      </c>
      <c r="H75" s="36">
        <v>5.5</v>
      </c>
      <c r="I75" s="36">
        <f>ROUND(G75*H75,3)</f>
        <v>481.66300000000001</v>
      </c>
      <c r="J75" s="37">
        <v>0</v>
      </c>
      <c r="K75" s="35">
        <f>G75*J75</f>
        <v>0</v>
      </c>
      <c r="L75" s="37">
        <v>0</v>
      </c>
      <c r="M75" s="35">
        <f>G75*L75</f>
        <v>0</v>
      </c>
      <c r="N75" s="38"/>
      <c r="O75" s="39">
        <v>64</v>
      </c>
      <c r="P75" s="34" t="s">
        <v>68</v>
      </c>
    </row>
    <row r="76" spans="1:16" s="34" customFormat="1" ht="12.75" customHeight="1">
      <c r="A76" s="33" t="s">
        <v>235</v>
      </c>
      <c r="B76" s="33" t="s">
        <v>63</v>
      </c>
      <c r="C76" s="33" t="s">
        <v>308</v>
      </c>
      <c r="D76" s="34" t="s">
        <v>312</v>
      </c>
      <c r="E76" s="34" t="s">
        <v>313</v>
      </c>
      <c r="F76" s="33" t="s">
        <v>72</v>
      </c>
      <c r="G76" s="35">
        <v>87.575000000000003</v>
      </c>
      <c r="H76" s="36">
        <v>12.5</v>
      </c>
      <c r="I76" s="36">
        <f>ROUND(G76*H76,3)</f>
        <v>1094.6880000000001</v>
      </c>
      <c r="J76" s="37">
        <v>0</v>
      </c>
      <c r="K76" s="35">
        <f>G76*J76</f>
        <v>0</v>
      </c>
      <c r="L76" s="37">
        <v>0</v>
      </c>
      <c r="M76" s="35">
        <f>G76*L76</f>
        <v>0</v>
      </c>
      <c r="N76" s="38"/>
      <c r="O76" s="39">
        <v>64</v>
      </c>
      <c r="P76" s="34" t="s">
        <v>68</v>
      </c>
    </row>
    <row r="77" spans="1:16" s="50" customFormat="1" ht="12.75" customHeight="1">
      <c r="E77" s="51" t="s">
        <v>314</v>
      </c>
      <c r="I77" s="52">
        <f>I14+I73</f>
        <v>29498.731999999993</v>
      </c>
      <c r="K77" s="53">
        <f>K14+K73</f>
        <v>154.76467388236304</v>
      </c>
      <c r="M77" s="53">
        <f>M14+M73</f>
        <v>22.479200000000006</v>
      </c>
    </row>
  </sheetData>
  <pageMargins left="0.7" right="0.7" top="0.75" bottom="0.75" header="0.3" footer="0.3"/>
  <pageSetup paperSize="9"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3"/>
  <sheetViews>
    <sheetView topLeftCell="A46" workbookViewId="0">
      <selection activeCell="H65" sqref="H65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0.7109375" style="7" customWidth="1"/>
    <col min="5" max="5" width="72.855468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'[16]Krycí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'[16]Krycí list'!E7</f>
        <v xml:space="preserve">Stoka ´´V´´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'[16]Krycí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'[16]Krycí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'[16]Krycí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I15+I39+I41+I43+I47+I52+I64+I70</f>
        <v>83736.169999999984</v>
      </c>
      <c r="J14" s="23"/>
      <c r="K14" s="26">
        <f>K15+K39+K41+K43+K47+K52+K64+K70</f>
        <v>782.61773739592979</v>
      </c>
      <c r="L14" s="23"/>
      <c r="M14" s="26">
        <f>M15+M39+M41+M43+M47+M52+M64+M70</f>
        <v>204.19447500000001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SUM(I16:I38)</f>
        <v>30148.317999999992</v>
      </c>
      <c r="K15" s="32">
        <f>SUM(K16:K38)</f>
        <v>486.55924230502899</v>
      </c>
      <c r="M15" s="32">
        <f>SUM(M16:M38)</f>
        <v>204.19447500000001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0.13500000000000001</v>
      </c>
      <c r="H16" s="36">
        <v>810</v>
      </c>
      <c r="I16" s="36">
        <f t="shared" ref="I16:I38" si="0">ROUND(G16*H16,3)</f>
        <v>109.35</v>
      </c>
      <c r="J16" s="37">
        <v>0</v>
      </c>
      <c r="K16" s="35">
        <f t="shared" ref="K16:K38" si="1">G16*J16</f>
        <v>0</v>
      </c>
      <c r="L16" s="37">
        <v>0</v>
      </c>
      <c r="M16" s="35">
        <f t="shared" ref="M16:M38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156.375</v>
      </c>
      <c r="H17" s="36">
        <v>4.41</v>
      </c>
      <c r="I17" s="36">
        <f t="shared" si="0"/>
        <v>689.61400000000003</v>
      </c>
      <c r="J17" s="37">
        <v>0</v>
      </c>
      <c r="K17" s="35">
        <f t="shared" si="1"/>
        <v>0</v>
      </c>
      <c r="L17" s="37">
        <v>0.24</v>
      </c>
      <c r="M17" s="35">
        <f t="shared" si="2"/>
        <v>37.53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77</v>
      </c>
      <c r="E18" s="34" t="s">
        <v>78</v>
      </c>
      <c r="F18" s="33" t="s">
        <v>72</v>
      </c>
      <c r="G18" s="35">
        <v>231.435</v>
      </c>
      <c r="H18" s="36">
        <v>8.7200000000000006</v>
      </c>
      <c r="I18" s="36">
        <f t="shared" si="0"/>
        <v>2018.1130000000001</v>
      </c>
      <c r="J18" s="37">
        <v>0</v>
      </c>
      <c r="K18" s="35">
        <f t="shared" si="1"/>
        <v>0</v>
      </c>
      <c r="L18" s="37">
        <v>0.5</v>
      </c>
      <c r="M18" s="35">
        <f t="shared" si="2"/>
        <v>115.7175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80</v>
      </c>
      <c r="E19" s="34" t="s">
        <v>81</v>
      </c>
      <c r="F19" s="33" t="s">
        <v>72</v>
      </c>
      <c r="G19" s="35">
        <v>281.47500000000002</v>
      </c>
      <c r="H19" s="36">
        <v>5.96</v>
      </c>
      <c r="I19" s="36">
        <f t="shared" si="0"/>
        <v>1677.5909999999999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50.946975000000002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47.728999999999999</v>
      </c>
      <c r="H20" s="36">
        <v>14.97</v>
      </c>
      <c r="I20" s="36">
        <f t="shared" si="0"/>
        <v>714.50300000000004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47.728999999999999</v>
      </c>
      <c r="H21" s="36">
        <v>1.48</v>
      </c>
      <c r="I21" s="36">
        <f t="shared" si="0"/>
        <v>70.638999999999996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343</v>
      </c>
      <c r="E22" s="34" t="s">
        <v>344</v>
      </c>
      <c r="F22" s="33" t="s">
        <v>93</v>
      </c>
      <c r="G22" s="35">
        <v>190.91800000000001</v>
      </c>
      <c r="H22" s="36">
        <v>25.8</v>
      </c>
      <c r="I22" s="36">
        <f t="shared" si="0"/>
        <v>4925.6840000000002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190.91800000000001</v>
      </c>
      <c r="H23" s="36">
        <v>1.48</v>
      </c>
      <c r="I23" s="36">
        <f t="shared" si="0"/>
        <v>282.55900000000003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79.549000000000007</v>
      </c>
      <c r="H24" s="36">
        <v>40.1</v>
      </c>
      <c r="I24" s="36">
        <f t="shared" si="0"/>
        <v>3189.915</v>
      </c>
      <c r="J24" s="37">
        <v>1.0656521E-2</v>
      </c>
      <c r="K24" s="35">
        <f t="shared" si="1"/>
        <v>0.84771558902900013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399.14</v>
      </c>
      <c r="H25" s="36">
        <v>3.56</v>
      </c>
      <c r="I25" s="36">
        <f t="shared" si="0"/>
        <v>1420.9380000000001</v>
      </c>
      <c r="J25" s="37">
        <v>2.8197E-2</v>
      </c>
      <c r="K25" s="35">
        <f t="shared" si="1"/>
        <v>11.25455058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133</v>
      </c>
      <c r="E26" s="34" t="s">
        <v>134</v>
      </c>
      <c r="F26" s="33" t="s">
        <v>72</v>
      </c>
      <c r="G26" s="35">
        <v>235.07400000000001</v>
      </c>
      <c r="H26" s="36">
        <v>7.1</v>
      </c>
      <c r="I26" s="36">
        <f t="shared" si="0"/>
        <v>1669.0250000000001</v>
      </c>
      <c r="J26" s="37">
        <v>2.6164E-2</v>
      </c>
      <c r="K26" s="35">
        <f t="shared" si="1"/>
        <v>6.150476136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136</v>
      </c>
      <c r="E27" s="34" t="s">
        <v>137</v>
      </c>
      <c r="F27" s="33" t="s">
        <v>72</v>
      </c>
      <c r="G27" s="35">
        <v>399.14</v>
      </c>
      <c r="H27" s="36">
        <v>2.39</v>
      </c>
      <c r="I27" s="36">
        <f t="shared" si="0"/>
        <v>953.94500000000005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139</v>
      </c>
      <c r="E28" s="34" t="s">
        <v>140</v>
      </c>
      <c r="F28" s="33" t="s">
        <v>72</v>
      </c>
      <c r="G28" s="35">
        <v>235.07400000000001</v>
      </c>
      <c r="H28" s="36">
        <v>3.5</v>
      </c>
      <c r="I28" s="36">
        <f t="shared" si="0"/>
        <v>822.75900000000001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142</v>
      </c>
      <c r="E29" s="34" t="s">
        <v>427</v>
      </c>
      <c r="F29" s="33" t="s">
        <v>143</v>
      </c>
      <c r="G29" s="35">
        <v>318.19600000000003</v>
      </c>
      <c r="H29" s="36">
        <v>3.14</v>
      </c>
      <c r="I29" s="36">
        <f t="shared" si="0"/>
        <v>999.13499999999999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145</v>
      </c>
      <c r="E30" s="34" t="s">
        <v>146</v>
      </c>
      <c r="F30" s="33" t="s">
        <v>93</v>
      </c>
      <c r="G30" s="35">
        <v>294.92099999999999</v>
      </c>
      <c r="H30" s="36">
        <v>5.39</v>
      </c>
      <c r="I30" s="36">
        <f t="shared" si="0"/>
        <v>1589.624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325</v>
      </c>
      <c r="E31" s="34" t="s">
        <v>326</v>
      </c>
      <c r="F31" s="33" t="s">
        <v>93</v>
      </c>
      <c r="G31" s="35">
        <v>294.92099999999999</v>
      </c>
      <c r="H31" s="36">
        <v>2.23</v>
      </c>
      <c r="I31" s="36">
        <f t="shared" si="0"/>
        <v>657.67399999999998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327</v>
      </c>
      <c r="E32" s="34" t="s">
        <v>328</v>
      </c>
      <c r="F32" s="33" t="s">
        <v>93</v>
      </c>
      <c r="G32" s="35">
        <v>294.92099999999999</v>
      </c>
      <c r="H32" s="36">
        <v>1.92</v>
      </c>
      <c r="I32" s="36">
        <f t="shared" si="0"/>
        <v>566.24800000000005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329</v>
      </c>
      <c r="E33" s="34" t="s">
        <v>330</v>
      </c>
      <c r="F33" s="33" t="s">
        <v>93</v>
      </c>
      <c r="G33" s="35">
        <v>23.274999999999999</v>
      </c>
      <c r="H33" s="36">
        <v>9.85</v>
      </c>
      <c r="I33" s="36">
        <f t="shared" si="0"/>
        <v>229.25899999999999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157</v>
      </c>
      <c r="E34" s="34" t="s">
        <v>158</v>
      </c>
      <c r="F34" s="33" t="s">
        <v>93</v>
      </c>
      <c r="G34" s="35">
        <v>91.436000000000007</v>
      </c>
      <c r="H34" s="36">
        <v>12.59</v>
      </c>
      <c r="I34" s="36">
        <f t="shared" si="0"/>
        <v>1151.1790000000001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40" t="s">
        <v>129</v>
      </c>
      <c r="B35" s="40" t="s">
        <v>125</v>
      </c>
      <c r="C35" s="40" t="s">
        <v>126</v>
      </c>
      <c r="D35" s="41" t="s">
        <v>160</v>
      </c>
      <c r="E35" s="41" t="s">
        <v>161</v>
      </c>
      <c r="F35" s="40" t="s">
        <v>162</v>
      </c>
      <c r="G35" s="42">
        <v>164.58500000000001</v>
      </c>
      <c r="H35" s="43">
        <v>14.53</v>
      </c>
      <c r="I35" s="43">
        <f t="shared" si="0"/>
        <v>2391.42</v>
      </c>
      <c r="J35" s="44">
        <v>1</v>
      </c>
      <c r="K35" s="42">
        <f t="shared" si="1"/>
        <v>164.58500000000001</v>
      </c>
      <c r="L35" s="44">
        <v>0</v>
      </c>
      <c r="M35" s="42">
        <f t="shared" si="2"/>
        <v>0</v>
      </c>
      <c r="N35" s="45"/>
      <c r="O35" s="46">
        <v>8</v>
      </c>
      <c r="P35" s="41" t="s">
        <v>68</v>
      </c>
    </row>
    <row r="36" spans="1:16" s="34" customFormat="1" ht="12.75" customHeight="1">
      <c r="A36" s="40" t="s">
        <v>132</v>
      </c>
      <c r="B36" s="40" t="s">
        <v>125</v>
      </c>
      <c r="C36" s="40" t="s">
        <v>126</v>
      </c>
      <c r="D36" s="41" t="s">
        <v>164</v>
      </c>
      <c r="E36" s="41" t="s">
        <v>165</v>
      </c>
      <c r="F36" s="40" t="s">
        <v>162</v>
      </c>
      <c r="G36" s="42">
        <v>303.721</v>
      </c>
      <c r="H36" s="43">
        <v>13.14</v>
      </c>
      <c r="I36" s="43">
        <f t="shared" si="0"/>
        <v>3990.8939999999998</v>
      </c>
      <c r="J36" s="44">
        <v>1</v>
      </c>
      <c r="K36" s="42">
        <f t="shared" si="1"/>
        <v>303.721</v>
      </c>
      <c r="L36" s="44">
        <v>0</v>
      </c>
      <c r="M36" s="42">
        <f t="shared" si="2"/>
        <v>0</v>
      </c>
      <c r="N36" s="45"/>
      <c r="O36" s="46">
        <v>8</v>
      </c>
      <c r="P36" s="41" t="s">
        <v>68</v>
      </c>
    </row>
    <row r="37" spans="1:16" s="34" customFormat="1" ht="12.75" customHeight="1">
      <c r="A37" s="33" t="s">
        <v>135</v>
      </c>
      <c r="B37" s="33" t="s">
        <v>63</v>
      </c>
      <c r="C37" s="33" t="s">
        <v>167</v>
      </c>
      <c r="D37" s="34" t="s">
        <v>168</v>
      </c>
      <c r="E37" s="34" t="s">
        <v>169</v>
      </c>
      <c r="F37" s="33" t="s">
        <v>72</v>
      </c>
      <c r="G37" s="35">
        <v>11.875</v>
      </c>
      <c r="H37" s="36">
        <v>2</v>
      </c>
      <c r="I37" s="36">
        <f t="shared" si="0"/>
        <v>23.75</v>
      </c>
      <c r="J37" s="37">
        <v>0</v>
      </c>
      <c r="K37" s="35">
        <f t="shared" si="1"/>
        <v>0</v>
      </c>
      <c r="L37" s="37">
        <v>0</v>
      </c>
      <c r="M37" s="35">
        <f t="shared" si="2"/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40" t="s">
        <v>138</v>
      </c>
      <c r="B38" s="40" t="s">
        <v>125</v>
      </c>
      <c r="C38" s="40" t="s">
        <v>126</v>
      </c>
      <c r="D38" s="41" t="s">
        <v>171</v>
      </c>
      <c r="E38" s="41" t="s">
        <v>172</v>
      </c>
      <c r="F38" s="40" t="s">
        <v>173</v>
      </c>
      <c r="G38" s="42">
        <v>0.5</v>
      </c>
      <c r="H38" s="43">
        <v>9</v>
      </c>
      <c r="I38" s="43">
        <f t="shared" si="0"/>
        <v>4.5</v>
      </c>
      <c r="J38" s="44">
        <v>1E-3</v>
      </c>
      <c r="K38" s="42">
        <f t="shared" si="1"/>
        <v>5.0000000000000001E-4</v>
      </c>
      <c r="L38" s="44">
        <v>0</v>
      </c>
      <c r="M38" s="42">
        <f t="shared" si="2"/>
        <v>0</v>
      </c>
      <c r="N38" s="45"/>
      <c r="O38" s="46">
        <v>8</v>
      </c>
      <c r="P38" s="41" t="s">
        <v>68</v>
      </c>
    </row>
    <row r="39" spans="1:16" s="27" customFormat="1" ht="12.75" customHeight="1">
      <c r="B39" s="29" t="s">
        <v>57</v>
      </c>
      <c r="D39" s="30" t="s">
        <v>68</v>
      </c>
      <c r="E39" s="30" t="s">
        <v>174</v>
      </c>
      <c r="I39" s="31">
        <f>I40</f>
        <v>1262.8900000000001</v>
      </c>
      <c r="K39" s="32">
        <f>K40</f>
        <v>0.99605087999999997</v>
      </c>
      <c r="M39" s="32">
        <f>M40</f>
        <v>0</v>
      </c>
      <c r="P39" s="30" t="s">
        <v>61</v>
      </c>
    </row>
    <row r="40" spans="1:16" s="34" customFormat="1" ht="12.75" customHeight="1">
      <c r="A40" s="33" t="s">
        <v>141</v>
      </c>
      <c r="B40" s="33" t="s">
        <v>63</v>
      </c>
      <c r="C40" s="33" t="s">
        <v>180</v>
      </c>
      <c r="D40" s="34" t="s">
        <v>181</v>
      </c>
      <c r="E40" s="34" t="s">
        <v>182</v>
      </c>
      <c r="F40" s="33" t="s">
        <v>162</v>
      </c>
      <c r="G40" s="35">
        <v>0.82799999999999996</v>
      </c>
      <c r="H40" s="36">
        <v>1525.23</v>
      </c>
      <c r="I40" s="36">
        <f>ROUND(G40*H40,3)</f>
        <v>1262.8900000000001</v>
      </c>
      <c r="J40" s="37">
        <v>1.20296</v>
      </c>
      <c r="K40" s="35">
        <f>G40*J40</f>
        <v>0.99605087999999997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27" customFormat="1" ht="12.75" customHeight="1">
      <c r="B41" s="29" t="s">
        <v>57</v>
      </c>
      <c r="D41" s="30" t="s">
        <v>73</v>
      </c>
      <c r="E41" s="30" t="s">
        <v>183</v>
      </c>
      <c r="I41" s="31">
        <f>I42</f>
        <v>394.37799999999999</v>
      </c>
      <c r="K41" s="32">
        <f>K42</f>
        <v>0</v>
      </c>
      <c r="M41" s="32">
        <f>M42</f>
        <v>0</v>
      </c>
      <c r="P41" s="30" t="s">
        <v>61</v>
      </c>
    </row>
    <row r="42" spans="1:16" s="34" customFormat="1" ht="12.75" customHeight="1">
      <c r="A42" s="33" t="s">
        <v>144</v>
      </c>
      <c r="B42" s="33" t="s">
        <v>63</v>
      </c>
      <c r="C42" s="33" t="s">
        <v>176</v>
      </c>
      <c r="D42" s="34" t="s">
        <v>185</v>
      </c>
      <c r="E42" s="34" t="s">
        <v>186</v>
      </c>
      <c r="F42" s="33" t="s">
        <v>123</v>
      </c>
      <c r="G42" s="35">
        <v>134.6</v>
      </c>
      <c r="H42" s="36">
        <v>2.93</v>
      </c>
      <c r="I42" s="36">
        <f>ROUND(G42*H42,3)</f>
        <v>394.37799999999999</v>
      </c>
      <c r="J42" s="37">
        <v>0</v>
      </c>
      <c r="K42" s="35">
        <f>G42*J42</f>
        <v>0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27" customFormat="1" ht="12.75" customHeight="1">
      <c r="B43" s="29" t="s">
        <v>57</v>
      </c>
      <c r="D43" s="30" t="s">
        <v>76</v>
      </c>
      <c r="E43" s="30" t="s">
        <v>187</v>
      </c>
      <c r="I43" s="31">
        <f>SUM(I44:I46)</f>
        <v>1289.93</v>
      </c>
      <c r="K43" s="32">
        <f>SUM(K44:K46)</f>
        <v>50.396141625832001</v>
      </c>
      <c r="M43" s="32">
        <f>SUM(M44:M46)</f>
        <v>0</v>
      </c>
      <c r="P43" s="30" t="s">
        <v>61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189</v>
      </c>
      <c r="E44" s="34" t="s">
        <v>190</v>
      </c>
      <c r="F44" s="33" t="s">
        <v>93</v>
      </c>
      <c r="G44" s="35">
        <v>25.238</v>
      </c>
      <c r="H44" s="36">
        <v>42.62</v>
      </c>
      <c r="I44" s="36">
        <f>ROUND(G44*H44,3)</f>
        <v>1075.644</v>
      </c>
      <c r="J44" s="37">
        <v>1.8907700000000001</v>
      </c>
      <c r="K44" s="35">
        <f>G44*J44</f>
        <v>47.719253260000002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192</v>
      </c>
      <c r="E45" s="34" t="s">
        <v>193</v>
      </c>
      <c r="F45" s="33" t="s">
        <v>93</v>
      </c>
      <c r="G45" s="35">
        <v>1.08</v>
      </c>
      <c r="H45" s="36">
        <v>137.18</v>
      </c>
      <c r="I45" s="36">
        <f>ROUND(G45*H45,3)</f>
        <v>148.154</v>
      </c>
      <c r="J45" s="37">
        <v>2.3684770053999999</v>
      </c>
      <c r="K45" s="35">
        <f>G45*J45</f>
        <v>2.5579551658319999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153</v>
      </c>
      <c r="B46" s="33" t="s">
        <v>63</v>
      </c>
      <c r="C46" s="33" t="s">
        <v>176</v>
      </c>
      <c r="D46" s="34" t="s">
        <v>195</v>
      </c>
      <c r="E46" s="34" t="s">
        <v>196</v>
      </c>
      <c r="F46" s="33" t="s">
        <v>72</v>
      </c>
      <c r="G46" s="35">
        <v>3.6</v>
      </c>
      <c r="H46" s="36">
        <v>18.37</v>
      </c>
      <c r="I46" s="36">
        <f>ROUND(G46*H46,3)</f>
        <v>66.132000000000005</v>
      </c>
      <c r="J46" s="37">
        <v>3.3036999999999997E-2</v>
      </c>
      <c r="K46" s="35">
        <f>G46*J46</f>
        <v>0.11893319999999999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27" customFormat="1" ht="12.75" customHeight="1">
      <c r="B47" s="29" t="s">
        <v>57</v>
      </c>
      <c r="D47" s="30" t="s">
        <v>79</v>
      </c>
      <c r="E47" s="30" t="s">
        <v>197</v>
      </c>
      <c r="I47" s="31">
        <f>SUM(I48:I51)</f>
        <v>15319.058999999999</v>
      </c>
      <c r="K47" s="32">
        <f>SUM(K48:K51)</f>
        <v>229.59254440906875</v>
      </c>
      <c r="M47" s="32">
        <f>SUM(M48:M51)</f>
        <v>0</v>
      </c>
      <c r="P47" s="30" t="s">
        <v>61</v>
      </c>
    </row>
    <row r="48" spans="1:16" s="34" customFormat="1" ht="12.75" customHeight="1">
      <c r="A48" s="33" t="s">
        <v>156</v>
      </c>
      <c r="B48" s="33" t="s">
        <v>63</v>
      </c>
      <c r="C48" s="33" t="s">
        <v>69</v>
      </c>
      <c r="D48" s="34" t="s">
        <v>202</v>
      </c>
      <c r="E48" s="34" t="s">
        <v>203</v>
      </c>
      <c r="F48" s="33" t="s">
        <v>72</v>
      </c>
      <c r="G48" s="35">
        <v>156.375</v>
      </c>
      <c r="H48" s="36">
        <v>11.5</v>
      </c>
      <c r="I48" s="36">
        <f>ROUND(G48*H48,3)</f>
        <v>1798.3130000000001</v>
      </c>
      <c r="J48" s="37">
        <v>0.37080000000000002</v>
      </c>
      <c r="K48" s="35">
        <f>G48*J48</f>
        <v>57.983850000000004</v>
      </c>
      <c r="L48" s="37">
        <v>0</v>
      </c>
      <c r="M48" s="35">
        <f>G48*L48</f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208</v>
      </c>
      <c r="E49" s="34" t="s">
        <v>209</v>
      </c>
      <c r="F49" s="33" t="s">
        <v>72</v>
      </c>
      <c r="G49" s="35">
        <v>231.435</v>
      </c>
      <c r="H49" s="36">
        <v>32.82</v>
      </c>
      <c r="I49" s="36">
        <f>ROUND(G49*H49,3)</f>
        <v>7595.6970000000001</v>
      </c>
      <c r="J49" s="37">
        <v>0.58306196624999995</v>
      </c>
      <c r="K49" s="35">
        <f>G49*J49</f>
        <v>134.94094615906874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69</v>
      </c>
      <c r="D50" s="34" t="s">
        <v>211</v>
      </c>
      <c r="E50" s="34" t="s">
        <v>212</v>
      </c>
      <c r="F50" s="33" t="s">
        <v>72</v>
      </c>
      <c r="G50" s="35">
        <v>281.47500000000002</v>
      </c>
      <c r="H50" s="36">
        <v>1.25</v>
      </c>
      <c r="I50" s="36">
        <f>ROUND(G50*H50,3)</f>
        <v>351.84399999999999</v>
      </c>
      <c r="J50" s="37">
        <v>6.0999999999999997E-4</v>
      </c>
      <c r="K50" s="35">
        <f>G50*J50</f>
        <v>0.17169975000000001</v>
      </c>
      <c r="L50" s="37">
        <v>0</v>
      </c>
      <c r="M50" s="35">
        <f>G50*L50</f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166</v>
      </c>
      <c r="B51" s="33" t="s">
        <v>63</v>
      </c>
      <c r="C51" s="33" t="s">
        <v>69</v>
      </c>
      <c r="D51" s="34" t="s">
        <v>214</v>
      </c>
      <c r="E51" s="34" t="s">
        <v>215</v>
      </c>
      <c r="F51" s="33" t="s">
        <v>72</v>
      </c>
      <c r="G51" s="35">
        <v>281.47500000000002</v>
      </c>
      <c r="H51" s="36">
        <v>19.8</v>
      </c>
      <c r="I51" s="36">
        <f>ROUND(G51*H51,3)</f>
        <v>5573.2049999999999</v>
      </c>
      <c r="J51" s="37">
        <v>0.12966</v>
      </c>
      <c r="K51" s="35">
        <f>G51*J51</f>
        <v>36.496048500000001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27" customFormat="1" ht="12.75" customHeight="1">
      <c r="B52" s="29" t="s">
        <v>57</v>
      </c>
      <c r="D52" s="30" t="s">
        <v>90</v>
      </c>
      <c r="E52" s="30" t="s">
        <v>216</v>
      </c>
      <c r="I52" s="31">
        <f>SUM(I53:I63)</f>
        <v>13031.499999999998</v>
      </c>
      <c r="K52" s="32">
        <f>SUM(K53:K63)</f>
        <v>14.233086175999999</v>
      </c>
      <c r="M52" s="32">
        <f>SUM(M53:M63)</f>
        <v>0</v>
      </c>
      <c r="P52" s="30" t="s">
        <v>61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331</v>
      </c>
      <c r="E53" s="34" t="s">
        <v>332</v>
      </c>
      <c r="F53" s="33" t="s">
        <v>123</v>
      </c>
      <c r="G53" s="35">
        <v>134.6</v>
      </c>
      <c r="H53" s="36">
        <v>3</v>
      </c>
      <c r="I53" s="36">
        <f t="shared" ref="I53:I63" si="3">ROUND(G53*H53,3)</f>
        <v>403.8</v>
      </c>
      <c r="J53" s="37">
        <v>1.1060000000000001E-5</v>
      </c>
      <c r="K53" s="35">
        <f t="shared" ref="K53:K63" si="4">G53*J53</f>
        <v>1.488676E-3</v>
      </c>
      <c r="L53" s="37">
        <v>0</v>
      </c>
      <c r="M53" s="35">
        <f t="shared" ref="M53:M63" si="5">G53*L53</f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40" t="s">
        <v>175</v>
      </c>
      <c r="B54" s="40" t="s">
        <v>125</v>
      </c>
      <c r="C54" s="40" t="s">
        <v>126</v>
      </c>
      <c r="D54" s="41" t="s">
        <v>333</v>
      </c>
      <c r="E54" s="41" t="s">
        <v>497</v>
      </c>
      <c r="F54" s="40" t="s">
        <v>225</v>
      </c>
      <c r="G54" s="42">
        <v>23</v>
      </c>
      <c r="H54" s="43">
        <v>280.5</v>
      </c>
      <c r="I54" s="43">
        <f t="shared" si="3"/>
        <v>6451.5</v>
      </c>
      <c r="J54" s="44">
        <v>1.388E-2</v>
      </c>
      <c r="K54" s="42">
        <f t="shared" si="4"/>
        <v>0.31924000000000002</v>
      </c>
      <c r="L54" s="44">
        <v>0</v>
      </c>
      <c r="M54" s="42">
        <f t="shared" si="5"/>
        <v>0</v>
      </c>
      <c r="N54" s="45"/>
      <c r="O54" s="46">
        <v>8</v>
      </c>
      <c r="P54" s="41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334</v>
      </c>
      <c r="E55" s="34" t="s">
        <v>335</v>
      </c>
      <c r="F55" s="33" t="s">
        <v>225</v>
      </c>
      <c r="G55" s="35">
        <v>6</v>
      </c>
      <c r="H55" s="36">
        <v>5.5</v>
      </c>
      <c r="I55" s="36">
        <f t="shared" si="3"/>
        <v>33</v>
      </c>
      <c r="J55" s="37">
        <v>6.6000000000000005E-5</v>
      </c>
      <c r="K55" s="35">
        <f t="shared" si="4"/>
        <v>3.9600000000000003E-4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336</v>
      </c>
      <c r="E56" s="41" t="s">
        <v>337</v>
      </c>
      <c r="F56" s="40" t="s">
        <v>225</v>
      </c>
      <c r="G56" s="42">
        <v>6</v>
      </c>
      <c r="H56" s="43">
        <v>52.3</v>
      </c>
      <c r="I56" s="43">
        <f t="shared" si="3"/>
        <v>313.8</v>
      </c>
      <c r="J56" s="44">
        <v>0</v>
      </c>
      <c r="K56" s="42">
        <f t="shared" si="4"/>
        <v>0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33" t="s">
        <v>188</v>
      </c>
      <c r="B57" s="33" t="s">
        <v>63</v>
      </c>
      <c r="C57" s="33" t="s">
        <v>176</v>
      </c>
      <c r="D57" s="34" t="s">
        <v>338</v>
      </c>
      <c r="E57" s="34" t="s">
        <v>339</v>
      </c>
      <c r="F57" s="33" t="s">
        <v>123</v>
      </c>
      <c r="G57" s="35">
        <v>134.6</v>
      </c>
      <c r="H57" s="36">
        <v>4.5</v>
      </c>
      <c r="I57" s="36">
        <f t="shared" si="3"/>
        <v>605.70000000000005</v>
      </c>
      <c r="J57" s="37">
        <v>0</v>
      </c>
      <c r="K57" s="35">
        <f t="shared" si="4"/>
        <v>0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33" t="s">
        <v>191</v>
      </c>
      <c r="B58" s="33" t="s">
        <v>63</v>
      </c>
      <c r="C58" s="33" t="s">
        <v>176</v>
      </c>
      <c r="D58" s="34" t="s">
        <v>233</v>
      </c>
      <c r="E58" s="34" t="s">
        <v>362</v>
      </c>
      <c r="F58" s="33" t="s">
        <v>225</v>
      </c>
      <c r="G58" s="35">
        <v>2</v>
      </c>
      <c r="H58" s="36">
        <v>700</v>
      </c>
      <c r="I58" s="36">
        <f t="shared" si="3"/>
        <v>1400</v>
      </c>
      <c r="J58" s="37">
        <v>2.1909299999999998</v>
      </c>
      <c r="K58" s="35">
        <f t="shared" si="4"/>
        <v>4.3818599999999996</v>
      </c>
      <c r="L58" s="37">
        <v>0</v>
      </c>
      <c r="M58" s="35">
        <f t="shared" si="5"/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33" t="s">
        <v>194</v>
      </c>
      <c r="B59" s="33" t="s">
        <v>63</v>
      </c>
      <c r="C59" s="33" t="s">
        <v>176</v>
      </c>
      <c r="D59" s="34" t="s">
        <v>236</v>
      </c>
      <c r="E59" s="34" t="s">
        <v>340</v>
      </c>
      <c r="F59" s="33" t="s">
        <v>225</v>
      </c>
      <c r="G59" s="35">
        <v>2</v>
      </c>
      <c r="H59" s="36">
        <v>760</v>
      </c>
      <c r="I59" s="36">
        <f t="shared" si="3"/>
        <v>1520</v>
      </c>
      <c r="J59" s="37">
        <v>2.7582200000000001</v>
      </c>
      <c r="K59" s="35">
        <f t="shared" si="4"/>
        <v>5.5164400000000002</v>
      </c>
      <c r="L59" s="37">
        <v>0</v>
      </c>
      <c r="M59" s="35">
        <f t="shared" si="5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198</v>
      </c>
      <c r="B60" s="33" t="s">
        <v>63</v>
      </c>
      <c r="C60" s="33" t="s">
        <v>176</v>
      </c>
      <c r="D60" s="34" t="s">
        <v>242</v>
      </c>
      <c r="E60" s="34" t="s">
        <v>349</v>
      </c>
      <c r="F60" s="33" t="s">
        <v>225</v>
      </c>
      <c r="G60" s="35">
        <v>1</v>
      </c>
      <c r="H60" s="36">
        <v>860</v>
      </c>
      <c r="I60" s="36">
        <f t="shared" si="3"/>
        <v>860</v>
      </c>
      <c r="J60" s="37">
        <v>3.58656</v>
      </c>
      <c r="K60" s="35">
        <f t="shared" si="4"/>
        <v>3.58656</v>
      </c>
      <c r="L60" s="37">
        <v>0</v>
      </c>
      <c r="M60" s="35">
        <f t="shared" si="5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201</v>
      </c>
      <c r="B61" s="33" t="s">
        <v>63</v>
      </c>
      <c r="C61" s="33" t="s">
        <v>176</v>
      </c>
      <c r="D61" s="34" t="s">
        <v>254</v>
      </c>
      <c r="E61" s="34" t="s">
        <v>255</v>
      </c>
      <c r="F61" s="33" t="s">
        <v>225</v>
      </c>
      <c r="G61" s="35">
        <v>5</v>
      </c>
      <c r="H61" s="36">
        <v>27.7</v>
      </c>
      <c r="I61" s="36">
        <f t="shared" si="3"/>
        <v>138.5</v>
      </c>
      <c r="J61" s="37">
        <v>7.0203000000000002E-3</v>
      </c>
      <c r="K61" s="35">
        <f t="shared" si="4"/>
        <v>3.5101500000000001E-2</v>
      </c>
      <c r="L61" s="37">
        <v>0</v>
      </c>
      <c r="M61" s="35">
        <f t="shared" si="5"/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40" t="s">
        <v>204</v>
      </c>
      <c r="B62" s="40" t="s">
        <v>125</v>
      </c>
      <c r="C62" s="40" t="s">
        <v>126</v>
      </c>
      <c r="D62" s="41" t="s">
        <v>257</v>
      </c>
      <c r="E62" s="41" t="s">
        <v>258</v>
      </c>
      <c r="F62" s="40" t="s">
        <v>225</v>
      </c>
      <c r="G62" s="42">
        <v>3</v>
      </c>
      <c r="H62" s="43">
        <v>259.60000000000002</v>
      </c>
      <c r="I62" s="43">
        <f t="shared" si="3"/>
        <v>778.8</v>
      </c>
      <c r="J62" s="44">
        <v>0.06</v>
      </c>
      <c r="K62" s="42">
        <f t="shared" si="4"/>
        <v>0.18</v>
      </c>
      <c r="L62" s="44">
        <v>0</v>
      </c>
      <c r="M62" s="42">
        <f t="shared" si="5"/>
        <v>0</v>
      </c>
      <c r="N62" s="45"/>
      <c r="O62" s="46">
        <v>8</v>
      </c>
      <c r="P62" s="41" t="s">
        <v>68</v>
      </c>
    </row>
    <row r="63" spans="1:16" s="34" customFormat="1" ht="12.75" customHeight="1">
      <c r="A63" s="40" t="s">
        <v>207</v>
      </c>
      <c r="B63" s="40" t="s">
        <v>125</v>
      </c>
      <c r="C63" s="40" t="s">
        <v>126</v>
      </c>
      <c r="D63" s="41" t="s">
        <v>260</v>
      </c>
      <c r="E63" s="41" t="s">
        <v>261</v>
      </c>
      <c r="F63" s="40" t="s">
        <v>225</v>
      </c>
      <c r="G63" s="42">
        <v>2</v>
      </c>
      <c r="H63" s="43">
        <v>263.2</v>
      </c>
      <c r="I63" s="43">
        <f t="shared" si="3"/>
        <v>526.4</v>
      </c>
      <c r="J63" s="44">
        <v>0.106</v>
      </c>
      <c r="K63" s="42">
        <f t="shared" si="4"/>
        <v>0.21199999999999999</v>
      </c>
      <c r="L63" s="44">
        <v>0</v>
      </c>
      <c r="M63" s="42">
        <f t="shared" si="5"/>
        <v>0</v>
      </c>
      <c r="N63" s="45"/>
      <c r="O63" s="46">
        <v>8</v>
      </c>
      <c r="P63" s="41" t="s">
        <v>68</v>
      </c>
    </row>
    <row r="64" spans="1:16" s="27" customFormat="1" ht="12.75" customHeight="1">
      <c r="B64" s="29" t="s">
        <v>57</v>
      </c>
      <c r="D64" s="30" t="s">
        <v>94</v>
      </c>
      <c r="E64" s="30" t="s">
        <v>277</v>
      </c>
      <c r="I64" s="31">
        <f>SUM(I65:I69)</f>
        <v>5642.2289999999994</v>
      </c>
      <c r="K64" s="32">
        <f>SUM(K65:K69)</f>
        <v>0.84067199999999997</v>
      </c>
      <c r="M64" s="32">
        <f>SUM(M65:M69)</f>
        <v>0</v>
      </c>
      <c r="P64" s="30" t="s">
        <v>61</v>
      </c>
    </row>
    <row r="65" spans="1:16" s="34" customFormat="1" ht="12.75" customHeight="1">
      <c r="A65" s="33" t="s">
        <v>210</v>
      </c>
      <c r="B65" s="33" t="s">
        <v>63</v>
      </c>
      <c r="C65" s="33" t="s">
        <v>69</v>
      </c>
      <c r="D65" s="34" t="s">
        <v>279</v>
      </c>
      <c r="E65" s="34" t="s">
        <v>280</v>
      </c>
      <c r="F65" s="33" t="s">
        <v>123</v>
      </c>
      <c r="G65" s="35">
        <v>250.2</v>
      </c>
      <c r="H65" s="36">
        <v>5.6</v>
      </c>
      <c r="I65" s="36">
        <f>ROUND(G65*H65,3)</f>
        <v>1401.12</v>
      </c>
      <c r="J65" s="37">
        <v>3.3600000000000001E-3</v>
      </c>
      <c r="K65" s="35">
        <f>G65*J65</f>
        <v>0.84067199999999997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213</v>
      </c>
      <c r="B66" s="33" t="s">
        <v>63</v>
      </c>
      <c r="C66" s="33" t="s">
        <v>69</v>
      </c>
      <c r="D66" s="34" t="s">
        <v>285</v>
      </c>
      <c r="E66" s="34" t="s">
        <v>286</v>
      </c>
      <c r="F66" s="33" t="s">
        <v>162</v>
      </c>
      <c r="G66" s="35">
        <v>204.19399999999999</v>
      </c>
      <c r="H66" s="36">
        <v>2.1</v>
      </c>
      <c r="I66" s="36">
        <f>ROUND(G66*H66,3)</f>
        <v>428.80700000000002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33" t="s">
        <v>217</v>
      </c>
      <c r="B67" s="33" t="s">
        <v>63</v>
      </c>
      <c r="C67" s="33" t="s">
        <v>69</v>
      </c>
      <c r="D67" s="34" t="s">
        <v>288</v>
      </c>
      <c r="E67" s="34" t="s">
        <v>289</v>
      </c>
      <c r="F67" s="33" t="s">
        <v>162</v>
      </c>
      <c r="G67" s="35">
        <v>1020.97</v>
      </c>
      <c r="H67" s="36">
        <v>0.42</v>
      </c>
      <c r="I67" s="36">
        <f>ROUND(G67*H67,3)</f>
        <v>428.80700000000002</v>
      </c>
      <c r="J67" s="37">
        <v>0</v>
      </c>
      <c r="K67" s="35">
        <f>G67*J67</f>
        <v>0</v>
      </c>
      <c r="L67" s="37">
        <v>0</v>
      </c>
      <c r="M67" s="35">
        <f>G67*L67</f>
        <v>0</v>
      </c>
      <c r="N67" s="38"/>
      <c r="O67" s="39">
        <v>4</v>
      </c>
      <c r="P67" s="34" t="s">
        <v>68</v>
      </c>
    </row>
    <row r="68" spans="1:16" s="34" customFormat="1" ht="12.75" customHeight="1">
      <c r="A68" s="33" t="s">
        <v>220</v>
      </c>
      <c r="B68" s="33" t="s">
        <v>63</v>
      </c>
      <c r="C68" s="33" t="s">
        <v>69</v>
      </c>
      <c r="D68" s="34" t="s">
        <v>291</v>
      </c>
      <c r="E68" s="34" t="s">
        <v>292</v>
      </c>
      <c r="F68" s="33" t="s">
        <v>162</v>
      </c>
      <c r="G68" s="35">
        <v>204.19399999999999</v>
      </c>
      <c r="H68" s="36">
        <v>5.17</v>
      </c>
      <c r="I68" s="36">
        <f>ROUND(G68*H68,3)</f>
        <v>1055.683</v>
      </c>
      <c r="J68" s="37">
        <v>0</v>
      </c>
      <c r="K68" s="35">
        <f>G68*J68</f>
        <v>0</v>
      </c>
      <c r="L68" s="37">
        <v>0</v>
      </c>
      <c r="M68" s="35">
        <f>G68*L68</f>
        <v>0</v>
      </c>
      <c r="N68" s="38"/>
      <c r="O68" s="39">
        <v>4</v>
      </c>
      <c r="P68" s="34" t="s">
        <v>68</v>
      </c>
    </row>
    <row r="69" spans="1:16" s="34" customFormat="1" ht="12.75" customHeight="1">
      <c r="A69" s="33" t="s">
        <v>222</v>
      </c>
      <c r="B69" s="33" t="s">
        <v>63</v>
      </c>
      <c r="C69" s="33" t="s">
        <v>69</v>
      </c>
      <c r="D69" s="34" t="s">
        <v>294</v>
      </c>
      <c r="E69" s="34" t="s">
        <v>295</v>
      </c>
      <c r="F69" s="33" t="s">
        <v>162</v>
      </c>
      <c r="G69" s="35">
        <v>204.19399999999999</v>
      </c>
      <c r="H69" s="36">
        <v>11.4</v>
      </c>
      <c r="I69" s="36">
        <f>ROUND(G69*H69,3)</f>
        <v>2327.8119999999999</v>
      </c>
      <c r="J69" s="37">
        <v>0</v>
      </c>
      <c r="K69" s="35">
        <f>G69*J69</f>
        <v>0</v>
      </c>
      <c r="L69" s="37">
        <v>0</v>
      </c>
      <c r="M69" s="35">
        <f>G69*L69</f>
        <v>0</v>
      </c>
      <c r="N69" s="38"/>
      <c r="O69" s="39">
        <v>4</v>
      </c>
      <c r="P69" s="34" t="s">
        <v>68</v>
      </c>
    </row>
    <row r="70" spans="1:16" s="27" customFormat="1" ht="12.75" customHeight="1">
      <c r="B70" s="29" t="s">
        <v>57</v>
      </c>
      <c r="D70" s="30" t="s">
        <v>296</v>
      </c>
      <c r="E70" s="30" t="s">
        <v>297</v>
      </c>
      <c r="I70" s="31">
        <f>SUM(I71:I72)</f>
        <v>16647.866000000002</v>
      </c>
      <c r="K70" s="32">
        <f>SUM(K71:K72)</f>
        <v>0</v>
      </c>
      <c r="M70" s="32">
        <f>SUM(M71:M72)</f>
        <v>0</v>
      </c>
      <c r="P70" s="30" t="s">
        <v>61</v>
      </c>
    </row>
    <row r="71" spans="1:16" s="34" customFormat="1" ht="12.75" customHeight="1">
      <c r="A71" s="33" t="s">
        <v>226</v>
      </c>
      <c r="B71" s="33" t="s">
        <v>63</v>
      </c>
      <c r="C71" s="33" t="s">
        <v>69</v>
      </c>
      <c r="D71" s="34" t="s">
        <v>299</v>
      </c>
      <c r="E71" s="34" t="s">
        <v>300</v>
      </c>
      <c r="F71" s="33" t="s">
        <v>162</v>
      </c>
      <c r="G71" s="35">
        <v>784.16700000000003</v>
      </c>
      <c r="H71" s="36">
        <v>2.5299999999999998</v>
      </c>
      <c r="I71" s="36">
        <f>ROUND(G71*H71,3)</f>
        <v>1983.943</v>
      </c>
      <c r="J71" s="37">
        <v>0</v>
      </c>
      <c r="K71" s="35">
        <f>G71*J71</f>
        <v>0</v>
      </c>
      <c r="L71" s="37">
        <v>0</v>
      </c>
      <c r="M71" s="35">
        <f>G71*L71</f>
        <v>0</v>
      </c>
      <c r="N71" s="38"/>
      <c r="O71" s="39">
        <v>4</v>
      </c>
      <c r="P71" s="34" t="s">
        <v>68</v>
      </c>
    </row>
    <row r="72" spans="1:16" s="34" customFormat="1" ht="12.75" customHeight="1">
      <c r="A72" s="33" t="s">
        <v>229</v>
      </c>
      <c r="B72" s="33" t="s">
        <v>63</v>
      </c>
      <c r="C72" s="33" t="s">
        <v>176</v>
      </c>
      <c r="D72" s="34" t="s">
        <v>302</v>
      </c>
      <c r="E72" s="34" t="s">
        <v>303</v>
      </c>
      <c r="F72" s="33" t="s">
        <v>162</v>
      </c>
      <c r="G72" s="35">
        <v>784.16700000000003</v>
      </c>
      <c r="H72" s="36">
        <v>18.7</v>
      </c>
      <c r="I72" s="36">
        <f>ROUND(G72*H72,3)</f>
        <v>14663.923000000001</v>
      </c>
      <c r="J72" s="37">
        <v>0</v>
      </c>
      <c r="K72" s="35">
        <f>G72*J72</f>
        <v>0</v>
      </c>
      <c r="L72" s="37">
        <v>0</v>
      </c>
      <c r="M72" s="35">
        <f>G72*L72</f>
        <v>0</v>
      </c>
      <c r="N72" s="38"/>
      <c r="O72" s="39">
        <v>4</v>
      </c>
      <c r="P72" s="34" t="s">
        <v>68</v>
      </c>
    </row>
    <row r="73" spans="1:16" s="50" customFormat="1" ht="12.75" customHeight="1">
      <c r="E73" s="51" t="s">
        <v>314</v>
      </c>
      <c r="I73" s="52">
        <f>I14</f>
        <v>83736.169999999984</v>
      </c>
      <c r="K73" s="53">
        <f>K14</f>
        <v>782.61773739592979</v>
      </c>
      <c r="M73" s="53">
        <f>M14</f>
        <v>204.19447500000001</v>
      </c>
    </row>
  </sheetData>
  <pageMargins left="0.7" right="0.7" top="0.75" bottom="0.75" header="0.3" footer="0.3"/>
  <pageSetup paperSize="9" scale="9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7"/>
  <sheetViews>
    <sheetView topLeftCell="A46" workbookViewId="0">
      <selection activeCell="H59" sqref="H59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7.57031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'[17]Krycí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'[17]Krycí list'!E7</f>
        <v xml:space="preserve">Stoka ´´V1´´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'[17]Krycí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'[17]Krycí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'[17]Krycí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I15+I35+I37+I39+I43+I48+I58+I64</f>
        <v>51554.210000000006</v>
      </c>
      <c r="J14" s="23"/>
      <c r="K14" s="26">
        <f>K15+K35+K37+K39+K43+K48+K58+K64</f>
        <v>463.57967169573129</v>
      </c>
      <c r="L14" s="23"/>
      <c r="M14" s="26">
        <f>M15+M35+M37+M39+M43+M48+M58+M64</f>
        <v>125.68324999999999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SUM(I16:I34)</f>
        <v>20658.012000000002</v>
      </c>
      <c r="K15" s="32">
        <f>SUM(K16:K34)</f>
        <v>286.92542467708597</v>
      </c>
      <c r="M15" s="32">
        <f>SUM(M16:M34)</f>
        <v>125.68324999999999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7.6999999999999999E-2</v>
      </c>
      <c r="H16" s="36">
        <v>810</v>
      </c>
      <c r="I16" s="36">
        <f t="shared" ref="I16:I34" si="0">ROUND(G16*H16,3)</f>
        <v>62.37</v>
      </c>
      <c r="J16" s="37">
        <v>0</v>
      </c>
      <c r="K16" s="35">
        <f t="shared" ref="K16:K34" si="1">G16*J16</f>
        <v>0</v>
      </c>
      <c r="L16" s="37">
        <v>0</v>
      </c>
      <c r="M16" s="35">
        <f t="shared" ref="M16:M34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96.25</v>
      </c>
      <c r="H17" s="36">
        <v>4.41</v>
      </c>
      <c r="I17" s="36">
        <f t="shared" si="0"/>
        <v>424.46300000000002</v>
      </c>
      <c r="J17" s="37">
        <v>0</v>
      </c>
      <c r="K17" s="35">
        <f t="shared" si="1"/>
        <v>0</v>
      </c>
      <c r="L17" s="37">
        <v>0.24</v>
      </c>
      <c r="M17" s="35">
        <f t="shared" si="2"/>
        <v>23.099999999999998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317</v>
      </c>
      <c r="E18" s="34" t="s">
        <v>318</v>
      </c>
      <c r="F18" s="33" t="s">
        <v>72</v>
      </c>
      <c r="G18" s="35">
        <v>142.44999999999999</v>
      </c>
      <c r="H18" s="36">
        <v>35.57</v>
      </c>
      <c r="I18" s="36">
        <f t="shared" si="0"/>
        <v>5066.9470000000001</v>
      </c>
      <c r="J18" s="37">
        <v>0</v>
      </c>
      <c r="K18" s="35">
        <f t="shared" si="1"/>
        <v>0</v>
      </c>
      <c r="L18" s="37">
        <v>0.5</v>
      </c>
      <c r="M18" s="35">
        <f t="shared" si="2"/>
        <v>71.224999999999994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319</v>
      </c>
      <c r="E19" s="34" t="s">
        <v>320</v>
      </c>
      <c r="F19" s="33" t="s">
        <v>72</v>
      </c>
      <c r="G19" s="35">
        <v>173.25</v>
      </c>
      <c r="H19" s="36">
        <v>5.96</v>
      </c>
      <c r="I19" s="36">
        <f t="shared" si="0"/>
        <v>1032.57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31.358249999999998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25.658999999999999</v>
      </c>
      <c r="H20" s="36">
        <v>14.97</v>
      </c>
      <c r="I20" s="36">
        <f t="shared" si="0"/>
        <v>384.11500000000001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25.658999999999999</v>
      </c>
      <c r="H21" s="36">
        <v>1.48</v>
      </c>
      <c r="I21" s="36">
        <f t="shared" si="0"/>
        <v>37.975000000000001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343</v>
      </c>
      <c r="E22" s="34" t="s">
        <v>344</v>
      </c>
      <c r="F22" s="33" t="s">
        <v>93</v>
      </c>
      <c r="G22" s="35">
        <v>102.63800000000001</v>
      </c>
      <c r="H22" s="36">
        <v>25.8</v>
      </c>
      <c r="I22" s="36">
        <f t="shared" si="0"/>
        <v>2648.06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102.63800000000001</v>
      </c>
      <c r="H23" s="36">
        <v>1.48</v>
      </c>
      <c r="I23" s="36">
        <f t="shared" si="0"/>
        <v>151.904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42.765999999999998</v>
      </c>
      <c r="H24" s="36">
        <v>40.1</v>
      </c>
      <c r="I24" s="36">
        <f t="shared" si="0"/>
        <v>1714.9169999999999</v>
      </c>
      <c r="J24" s="37">
        <v>1.0656521E-2</v>
      </c>
      <c r="K24" s="35">
        <f t="shared" si="1"/>
        <v>0.45573677708600002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350.7</v>
      </c>
      <c r="H25" s="36">
        <v>3.56</v>
      </c>
      <c r="I25" s="36">
        <f t="shared" si="0"/>
        <v>1248.492</v>
      </c>
      <c r="J25" s="37">
        <v>2.8197E-2</v>
      </c>
      <c r="K25" s="35">
        <f t="shared" si="1"/>
        <v>9.888687899999999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136</v>
      </c>
      <c r="E26" s="34" t="s">
        <v>137</v>
      </c>
      <c r="F26" s="33" t="s">
        <v>72</v>
      </c>
      <c r="G26" s="35">
        <v>350.7</v>
      </c>
      <c r="H26" s="36">
        <v>2.39</v>
      </c>
      <c r="I26" s="36">
        <f t="shared" si="0"/>
        <v>838.173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142</v>
      </c>
      <c r="E27" s="34" t="s">
        <v>427</v>
      </c>
      <c r="F27" s="33" t="s">
        <v>143</v>
      </c>
      <c r="G27" s="35">
        <v>171.06299999999999</v>
      </c>
      <c r="H27" s="36">
        <v>3.14</v>
      </c>
      <c r="I27" s="36">
        <f t="shared" si="0"/>
        <v>537.13800000000003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145</v>
      </c>
      <c r="E28" s="34" t="s">
        <v>146</v>
      </c>
      <c r="F28" s="33" t="s">
        <v>93</v>
      </c>
      <c r="G28" s="35">
        <v>171.06299999999999</v>
      </c>
      <c r="H28" s="36">
        <v>5.39</v>
      </c>
      <c r="I28" s="36">
        <f t="shared" si="0"/>
        <v>922.03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325</v>
      </c>
      <c r="E29" s="34" t="s">
        <v>326</v>
      </c>
      <c r="F29" s="33" t="s">
        <v>93</v>
      </c>
      <c r="G29" s="35">
        <v>171.06299999999999</v>
      </c>
      <c r="H29" s="36">
        <v>2.23</v>
      </c>
      <c r="I29" s="36">
        <f t="shared" si="0"/>
        <v>381.47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327</v>
      </c>
      <c r="E30" s="34" t="s">
        <v>328</v>
      </c>
      <c r="F30" s="33" t="s">
        <v>93</v>
      </c>
      <c r="G30" s="35">
        <v>171.06299999999999</v>
      </c>
      <c r="H30" s="36">
        <v>1.92</v>
      </c>
      <c r="I30" s="36">
        <f t="shared" si="0"/>
        <v>328.44099999999997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345</v>
      </c>
      <c r="E31" s="34" t="s">
        <v>346</v>
      </c>
      <c r="F31" s="33" t="s">
        <v>93</v>
      </c>
      <c r="G31" s="35">
        <v>112</v>
      </c>
      <c r="H31" s="36">
        <v>5.5</v>
      </c>
      <c r="I31" s="36">
        <f t="shared" si="0"/>
        <v>616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157</v>
      </c>
      <c r="E32" s="34" t="s">
        <v>158</v>
      </c>
      <c r="F32" s="33" t="s">
        <v>93</v>
      </c>
      <c r="G32" s="35">
        <v>41.655999999999999</v>
      </c>
      <c r="H32" s="36">
        <v>12.59</v>
      </c>
      <c r="I32" s="36">
        <f t="shared" si="0"/>
        <v>524.44899999999996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160</v>
      </c>
      <c r="E33" s="41" t="s">
        <v>161</v>
      </c>
      <c r="F33" s="40" t="s">
        <v>162</v>
      </c>
      <c r="G33" s="42">
        <v>74.980999999999995</v>
      </c>
      <c r="H33" s="43">
        <v>14.53</v>
      </c>
      <c r="I33" s="43">
        <f t="shared" si="0"/>
        <v>1089.4739999999999</v>
      </c>
      <c r="J33" s="44">
        <v>1</v>
      </c>
      <c r="K33" s="42">
        <f t="shared" si="1"/>
        <v>74.980999999999995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164</v>
      </c>
      <c r="E34" s="41" t="s">
        <v>165</v>
      </c>
      <c r="F34" s="40" t="s">
        <v>162</v>
      </c>
      <c r="G34" s="42">
        <v>201.6</v>
      </c>
      <c r="H34" s="43">
        <v>13.14</v>
      </c>
      <c r="I34" s="43">
        <f t="shared" si="0"/>
        <v>2649.0239999999999</v>
      </c>
      <c r="J34" s="44">
        <v>1</v>
      </c>
      <c r="K34" s="42">
        <f t="shared" si="1"/>
        <v>201.6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27" customFormat="1" ht="12.75" customHeight="1">
      <c r="B35" s="29" t="s">
        <v>57</v>
      </c>
      <c r="D35" s="30" t="s">
        <v>68</v>
      </c>
      <c r="E35" s="30" t="s">
        <v>174</v>
      </c>
      <c r="I35" s="31">
        <f>I36</f>
        <v>777.86699999999996</v>
      </c>
      <c r="K35" s="32">
        <f>K36</f>
        <v>0.61350959999999999</v>
      </c>
      <c r="M35" s="32">
        <f>M36</f>
        <v>0</v>
      </c>
      <c r="P35" s="30" t="s">
        <v>61</v>
      </c>
    </row>
    <row r="36" spans="1:16" s="34" customFormat="1" ht="12.75" customHeight="1">
      <c r="A36" s="33" t="s">
        <v>129</v>
      </c>
      <c r="B36" s="33" t="s">
        <v>63</v>
      </c>
      <c r="C36" s="33" t="s">
        <v>180</v>
      </c>
      <c r="D36" s="34" t="s">
        <v>181</v>
      </c>
      <c r="E36" s="34" t="s">
        <v>182</v>
      </c>
      <c r="F36" s="33" t="s">
        <v>162</v>
      </c>
      <c r="G36" s="35">
        <v>0.51</v>
      </c>
      <c r="H36" s="36">
        <v>1525.23</v>
      </c>
      <c r="I36" s="36">
        <f>ROUND(G36*H36,3)</f>
        <v>777.86699999999996</v>
      </c>
      <c r="J36" s="37">
        <v>1.20296</v>
      </c>
      <c r="K36" s="35">
        <f>G36*J36</f>
        <v>0.61350959999999999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27" customFormat="1" ht="12.75" customHeight="1">
      <c r="B37" s="29" t="s">
        <v>57</v>
      </c>
      <c r="D37" s="30" t="s">
        <v>73</v>
      </c>
      <c r="E37" s="30" t="s">
        <v>183</v>
      </c>
      <c r="I37" s="31">
        <f>I38</f>
        <v>226.38</v>
      </c>
      <c r="K37" s="32">
        <f>K38</f>
        <v>0</v>
      </c>
      <c r="M37" s="32">
        <f>M38</f>
        <v>0</v>
      </c>
      <c r="P37" s="30" t="s">
        <v>61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185</v>
      </c>
      <c r="E38" s="34" t="s">
        <v>186</v>
      </c>
      <c r="F38" s="33" t="s">
        <v>123</v>
      </c>
      <c r="G38" s="35">
        <v>77</v>
      </c>
      <c r="H38" s="36">
        <v>2.94</v>
      </c>
      <c r="I38" s="36">
        <f>ROUND(G38*H38,3)</f>
        <v>226.38</v>
      </c>
      <c r="J38" s="37">
        <v>0</v>
      </c>
      <c r="K38" s="35">
        <f>G38*J38</f>
        <v>0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76</v>
      </c>
      <c r="E39" s="30" t="s">
        <v>187</v>
      </c>
      <c r="I39" s="31">
        <f>SUM(I40:I42)</f>
        <v>701.06299999999987</v>
      </c>
      <c r="K39" s="32">
        <f>SUM(K40:K42)</f>
        <v>28.369692606332805</v>
      </c>
      <c r="M39" s="32">
        <f>SUM(M40:M42)</f>
        <v>0</v>
      </c>
      <c r="P39" s="30" t="s">
        <v>61</v>
      </c>
    </row>
    <row r="40" spans="1:16" s="34" customFormat="1" ht="12.75" customHeight="1">
      <c r="A40" s="33" t="s">
        <v>135</v>
      </c>
      <c r="B40" s="33" t="s">
        <v>63</v>
      </c>
      <c r="C40" s="33" t="s">
        <v>176</v>
      </c>
      <c r="D40" s="34" t="s">
        <v>189</v>
      </c>
      <c r="E40" s="34" t="s">
        <v>190</v>
      </c>
      <c r="F40" s="33" t="s">
        <v>93</v>
      </c>
      <c r="G40" s="35">
        <v>14.438000000000001</v>
      </c>
      <c r="H40" s="36">
        <v>42.62</v>
      </c>
      <c r="I40" s="36">
        <f>ROUND(G40*H40,3)</f>
        <v>615.34799999999996</v>
      </c>
      <c r="J40" s="37">
        <v>1.8907700000000001</v>
      </c>
      <c r="K40" s="35">
        <f>G40*J40</f>
        <v>27.298937260000002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138</v>
      </c>
      <c r="B41" s="33" t="s">
        <v>63</v>
      </c>
      <c r="C41" s="33" t="s">
        <v>176</v>
      </c>
      <c r="D41" s="34" t="s">
        <v>192</v>
      </c>
      <c r="E41" s="34" t="s">
        <v>193</v>
      </c>
      <c r="F41" s="33" t="s">
        <v>93</v>
      </c>
      <c r="G41" s="35">
        <v>0.432</v>
      </c>
      <c r="H41" s="36">
        <v>137.18</v>
      </c>
      <c r="I41" s="36">
        <f>ROUND(G41*H41,3)</f>
        <v>59.262</v>
      </c>
      <c r="J41" s="37">
        <v>2.3684770053999999</v>
      </c>
      <c r="K41" s="35">
        <f>G41*J41</f>
        <v>1.0231820663328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195</v>
      </c>
      <c r="E42" s="34" t="s">
        <v>196</v>
      </c>
      <c r="F42" s="33" t="s">
        <v>72</v>
      </c>
      <c r="G42" s="35">
        <v>1.44</v>
      </c>
      <c r="H42" s="36">
        <v>18.37</v>
      </c>
      <c r="I42" s="36">
        <f>ROUND(G42*H42,3)</f>
        <v>26.452999999999999</v>
      </c>
      <c r="J42" s="37">
        <v>3.3036999999999997E-2</v>
      </c>
      <c r="K42" s="35">
        <f>G42*J42</f>
        <v>4.7573279999999996E-2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27" customFormat="1" ht="12.75" customHeight="1">
      <c r="B43" s="29" t="s">
        <v>57</v>
      </c>
      <c r="D43" s="30" t="s">
        <v>79</v>
      </c>
      <c r="E43" s="30" t="s">
        <v>197</v>
      </c>
      <c r="I43" s="31">
        <f>SUM(I44:I47)</f>
        <v>9428.9969999999994</v>
      </c>
      <c r="K43" s="32">
        <f>SUM(K44:K47)</f>
        <v>141.31595459231249</v>
      </c>
      <c r="M43" s="32">
        <f>SUM(M44:M47)</f>
        <v>0</v>
      </c>
      <c r="P43" s="30" t="s">
        <v>61</v>
      </c>
    </row>
    <row r="44" spans="1:16" s="34" customFormat="1" ht="12.75" customHeight="1">
      <c r="A44" s="33" t="s">
        <v>144</v>
      </c>
      <c r="B44" s="33" t="s">
        <v>63</v>
      </c>
      <c r="C44" s="33" t="s">
        <v>69</v>
      </c>
      <c r="D44" s="34" t="s">
        <v>202</v>
      </c>
      <c r="E44" s="34" t="s">
        <v>203</v>
      </c>
      <c r="F44" s="33" t="s">
        <v>72</v>
      </c>
      <c r="G44" s="35">
        <v>96.25</v>
      </c>
      <c r="H44" s="36">
        <v>11.5</v>
      </c>
      <c r="I44" s="36">
        <f>ROUND(G44*H44,3)</f>
        <v>1106.875</v>
      </c>
      <c r="J44" s="37">
        <v>0.37080000000000002</v>
      </c>
      <c r="K44" s="35">
        <f>G44*J44</f>
        <v>35.689500000000002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147</v>
      </c>
      <c r="B45" s="33" t="s">
        <v>63</v>
      </c>
      <c r="C45" s="33" t="s">
        <v>69</v>
      </c>
      <c r="D45" s="34" t="s">
        <v>208</v>
      </c>
      <c r="E45" s="34" t="s">
        <v>209</v>
      </c>
      <c r="F45" s="33" t="s">
        <v>72</v>
      </c>
      <c r="G45" s="35">
        <v>142.44999999999999</v>
      </c>
      <c r="H45" s="36">
        <v>32.82</v>
      </c>
      <c r="I45" s="36">
        <f>ROUND(G45*H45,3)</f>
        <v>4675.2089999999998</v>
      </c>
      <c r="J45" s="37">
        <v>0.58306196624999995</v>
      </c>
      <c r="K45" s="35">
        <f>G45*J45</f>
        <v>83.057177092312486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150</v>
      </c>
      <c r="B46" s="33" t="s">
        <v>63</v>
      </c>
      <c r="C46" s="33" t="s">
        <v>69</v>
      </c>
      <c r="D46" s="34" t="s">
        <v>211</v>
      </c>
      <c r="E46" s="34" t="s">
        <v>212</v>
      </c>
      <c r="F46" s="33" t="s">
        <v>72</v>
      </c>
      <c r="G46" s="35">
        <v>173.25</v>
      </c>
      <c r="H46" s="36">
        <v>1.25</v>
      </c>
      <c r="I46" s="36">
        <f>ROUND(G46*H46,3)</f>
        <v>216.56299999999999</v>
      </c>
      <c r="J46" s="37">
        <v>6.0999999999999997E-4</v>
      </c>
      <c r="K46" s="35">
        <f>G46*J46</f>
        <v>0.1056825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214</v>
      </c>
      <c r="E47" s="34" t="s">
        <v>215</v>
      </c>
      <c r="F47" s="33" t="s">
        <v>72</v>
      </c>
      <c r="G47" s="35">
        <v>173.25</v>
      </c>
      <c r="H47" s="36">
        <v>19.8</v>
      </c>
      <c r="I47" s="36">
        <f>ROUND(G47*H47,3)</f>
        <v>3430.35</v>
      </c>
      <c r="J47" s="37">
        <v>0.12966</v>
      </c>
      <c r="K47" s="35">
        <f>G47*J47</f>
        <v>22.463594999999998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90</v>
      </c>
      <c r="E48" s="30" t="s">
        <v>216</v>
      </c>
      <c r="I48" s="31">
        <f>SUM(I49:I57)</f>
        <v>6495.5999999999995</v>
      </c>
      <c r="K48" s="32">
        <f>SUM(K49:K57)</f>
        <v>5.8779702199999999</v>
      </c>
      <c r="M48" s="32">
        <f>SUM(M49:M57)</f>
        <v>0</v>
      </c>
      <c r="P48" s="30" t="s">
        <v>61</v>
      </c>
    </row>
    <row r="49" spans="1:16" s="34" customFormat="1" ht="12.75" customHeight="1">
      <c r="A49" s="33" t="s">
        <v>156</v>
      </c>
      <c r="B49" s="33" t="s">
        <v>63</v>
      </c>
      <c r="C49" s="33" t="s">
        <v>176</v>
      </c>
      <c r="D49" s="34" t="s">
        <v>331</v>
      </c>
      <c r="E49" s="34" t="s">
        <v>332</v>
      </c>
      <c r="F49" s="33" t="s">
        <v>123</v>
      </c>
      <c r="G49" s="35">
        <v>77</v>
      </c>
      <c r="H49" s="36">
        <v>3</v>
      </c>
      <c r="I49" s="36">
        <f t="shared" ref="I49:I57" si="3">ROUND(G49*H49,3)</f>
        <v>231</v>
      </c>
      <c r="J49" s="37">
        <v>1.1060000000000001E-5</v>
      </c>
      <c r="K49" s="35">
        <f t="shared" ref="K49:K57" si="4">G49*J49</f>
        <v>8.5162000000000009E-4</v>
      </c>
      <c r="L49" s="37">
        <v>0</v>
      </c>
      <c r="M49" s="35">
        <f t="shared" ref="M49:M57" si="5"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40" t="s">
        <v>159</v>
      </c>
      <c r="B50" s="40" t="s">
        <v>125</v>
      </c>
      <c r="C50" s="40" t="s">
        <v>126</v>
      </c>
      <c r="D50" s="41" t="s">
        <v>333</v>
      </c>
      <c r="E50" s="41" t="s">
        <v>497</v>
      </c>
      <c r="F50" s="40" t="s">
        <v>225</v>
      </c>
      <c r="G50" s="42">
        <v>13</v>
      </c>
      <c r="H50" s="43">
        <v>280.5</v>
      </c>
      <c r="I50" s="43">
        <f t="shared" si="3"/>
        <v>3646.5</v>
      </c>
      <c r="J50" s="44">
        <v>1.388E-2</v>
      </c>
      <c r="K50" s="42">
        <f t="shared" si="4"/>
        <v>0.18043999999999999</v>
      </c>
      <c r="L50" s="44">
        <v>0</v>
      </c>
      <c r="M50" s="42">
        <f t="shared" si="5"/>
        <v>0</v>
      </c>
      <c r="N50" s="45"/>
      <c r="O50" s="46">
        <v>8</v>
      </c>
      <c r="P50" s="41" t="s">
        <v>68</v>
      </c>
    </row>
    <row r="51" spans="1:16" s="34" customFormat="1" ht="12.75" customHeight="1">
      <c r="A51" s="33" t="s">
        <v>163</v>
      </c>
      <c r="B51" s="33" t="s">
        <v>63</v>
      </c>
      <c r="C51" s="33" t="s">
        <v>176</v>
      </c>
      <c r="D51" s="34" t="s">
        <v>334</v>
      </c>
      <c r="E51" s="34" t="s">
        <v>335</v>
      </c>
      <c r="F51" s="33" t="s">
        <v>225</v>
      </c>
      <c r="G51" s="35">
        <v>3</v>
      </c>
      <c r="H51" s="36">
        <v>5.5</v>
      </c>
      <c r="I51" s="36">
        <f t="shared" si="3"/>
        <v>16.5</v>
      </c>
      <c r="J51" s="37">
        <v>6.6000000000000005E-5</v>
      </c>
      <c r="K51" s="35">
        <f t="shared" si="4"/>
        <v>1.9800000000000002E-4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166</v>
      </c>
      <c r="B52" s="40" t="s">
        <v>125</v>
      </c>
      <c r="C52" s="40" t="s">
        <v>126</v>
      </c>
      <c r="D52" s="41" t="s">
        <v>336</v>
      </c>
      <c r="E52" s="41" t="s">
        <v>337</v>
      </c>
      <c r="F52" s="40" t="s">
        <v>225</v>
      </c>
      <c r="G52" s="42">
        <v>3</v>
      </c>
      <c r="H52" s="43">
        <v>52.3</v>
      </c>
      <c r="I52" s="43">
        <f t="shared" si="3"/>
        <v>156.9</v>
      </c>
      <c r="J52" s="44">
        <v>0</v>
      </c>
      <c r="K52" s="42">
        <f t="shared" si="4"/>
        <v>0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338</v>
      </c>
      <c r="E53" s="34" t="s">
        <v>339</v>
      </c>
      <c r="F53" s="33" t="s">
        <v>123</v>
      </c>
      <c r="G53" s="35">
        <v>77</v>
      </c>
      <c r="H53" s="36">
        <v>4.5</v>
      </c>
      <c r="I53" s="36">
        <f t="shared" si="3"/>
        <v>346.5</v>
      </c>
      <c r="J53" s="37">
        <v>0</v>
      </c>
      <c r="K53" s="35">
        <f t="shared" si="4"/>
        <v>0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175</v>
      </c>
      <c r="B54" s="33" t="s">
        <v>63</v>
      </c>
      <c r="C54" s="33" t="s">
        <v>176</v>
      </c>
      <c r="D54" s="34" t="s">
        <v>236</v>
      </c>
      <c r="E54" s="34" t="s">
        <v>340</v>
      </c>
      <c r="F54" s="33" t="s">
        <v>225</v>
      </c>
      <c r="G54" s="35">
        <v>2</v>
      </c>
      <c r="H54" s="36">
        <v>760</v>
      </c>
      <c r="I54" s="36">
        <f t="shared" si="3"/>
        <v>1520</v>
      </c>
      <c r="J54" s="37">
        <v>2.7582200000000001</v>
      </c>
      <c r="K54" s="35">
        <f t="shared" si="4"/>
        <v>5.5164400000000002</v>
      </c>
      <c r="L54" s="37">
        <v>0</v>
      </c>
      <c r="M54" s="35">
        <f t="shared" si="5"/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254</v>
      </c>
      <c r="E55" s="34" t="s">
        <v>255</v>
      </c>
      <c r="F55" s="33" t="s">
        <v>225</v>
      </c>
      <c r="G55" s="35">
        <v>2</v>
      </c>
      <c r="H55" s="36">
        <v>27.7</v>
      </c>
      <c r="I55" s="36">
        <f t="shared" si="3"/>
        <v>55.4</v>
      </c>
      <c r="J55" s="37">
        <v>7.0203000000000002E-3</v>
      </c>
      <c r="K55" s="35">
        <f t="shared" si="4"/>
        <v>1.40406E-2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257</v>
      </c>
      <c r="E56" s="41" t="s">
        <v>258</v>
      </c>
      <c r="F56" s="40" t="s">
        <v>225</v>
      </c>
      <c r="G56" s="42">
        <v>1</v>
      </c>
      <c r="H56" s="43">
        <v>259.60000000000002</v>
      </c>
      <c r="I56" s="43">
        <f t="shared" si="3"/>
        <v>259.60000000000002</v>
      </c>
      <c r="J56" s="44">
        <v>0.06</v>
      </c>
      <c r="K56" s="42">
        <f t="shared" si="4"/>
        <v>0.06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260</v>
      </c>
      <c r="E57" s="41" t="s">
        <v>261</v>
      </c>
      <c r="F57" s="40" t="s">
        <v>225</v>
      </c>
      <c r="G57" s="42">
        <v>1</v>
      </c>
      <c r="H57" s="43">
        <v>263.2</v>
      </c>
      <c r="I57" s="43">
        <f t="shared" si="3"/>
        <v>263.2</v>
      </c>
      <c r="J57" s="44">
        <v>0.106</v>
      </c>
      <c r="K57" s="42">
        <f t="shared" si="4"/>
        <v>0.106</v>
      </c>
      <c r="L57" s="44">
        <v>0</v>
      </c>
      <c r="M57" s="42">
        <f t="shared" si="5"/>
        <v>0</v>
      </c>
      <c r="N57" s="45"/>
      <c r="O57" s="46">
        <v>8</v>
      </c>
      <c r="P57" s="41" t="s">
        <v>68</v>
      </c>
    </row>
    <row r="58" spans="1:16" s="27" customFormat="1" ht="12.75" customHeight="1">
      <c r="B58" s="29" t="s">
        <v>57</v>
      </c>
      <c r="D58" s="30" t="s">
        <v>94</v>
      </c>
      <c r="E58" s="30" t="s">
        <v>277</v>
      </c>
      <c r="I58" s="31">
        <f>SUM(I59:I63)</f>
        <v>3405.6350000000002</v>
      </c>
      <c r="K58" s="32">
        <f>SUM(K59:K63)</f>
        <v>0.47712000000000004</v>
      </c>
      <c r="M58" s="32">
        <f>SUM(M59:M63)</f>
        <v>0</v>
      </c>
      <c r="P58" s="30" t="s">
        <v>61</v>
      </c>
    </row>
    <row r="59" spans="1:16" s="34" customFormat="1" ht="12.75" customHeight="1">
      <c r="A59" s="33" t="s">
        <v>191</v>
      </c>
      <c r="B59" s="33" t="s">
        <v>63</v>
      </c>
      <c r="C59" s="33" t="s">
        <v>69</v>
      </c>
      <c r="D59" s="34" t="s">
        <v>279</v>
      </c>
      <c r="E59" s="34" t="s">
        <v>280</v>
      </c>
      <c r="F59" s="33" t="s">
        <v>123</v>
      </c>
      <c r="G59" s="35">
        <v>142</v>
      </c>
      <c r="H59" s="36">
        <v>5.6</v>
      </c>
      <c r="I59" s="36">
        <f>ROUND(G59*H59,3)</f>
        <v>795.2</v>
      </c>
      <c r="J59" s="37">
        <v>3.3600000000000001E-3</v>
      </c>
      <c r="K59" s="35">
        <f>G59*J59</f>
        <v>0.47712000000000004</v>
      </c>
      <c r="L59" s="37">
        <v>0</v>
      </c>
      <c r="M59" s="35">
        <f>G59*L59</f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194</v>
      </c>
      <c r="B60" s="33" t="s">
        <v>63</v>
      </c>
      <c r="C60" s="33" t="s">
        <v>69</v>
      </c>
      <c r="D60" s="34" t="s">
        <v>285</v>
      </c>
      <c r="E60" s="34" t="s">
        <v>286</v>
      </c>
      <c r="F60" s="33" t="s">
        <v>162</v>
      </c>
      <c r="G60" s="35">
        <v>125.68300000000001</v>
      </c>
      <c r="H60" s="36">
        <v>2.1</v>
      </c>
      <c r="I60" s="36">
        <f>ROUND(G60*H60,3)</f>
        <v>263.93400000000003</v>
      </c>
      <c r="J60" s="37">
        <v>0</v>
      </c>
      <c r="K60" s="35">
        <f>G60*J60</f>
        <v>0</v>
      </c>
      <c r="L60" s="37">
        <v>0</v>
      </c>
      <c r="M60" s="35">
        <f>G60*L60</f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198</v>
      </c>
      <c r="B61" s="33" t="s">
        <v>63</v>
      </c>
      <c r="C61" s="33" t="s">
        <v>69</v>
      </c>
      <c r="D61" s="34" t="s">
        <v>288</v>
      </c>
      <c r="E61" s="34" t="s">
        <v>289</v>
      </c>
      <c r="F61" s="33" t="s">
        <v>162</v>
      </c>
      <c r="G61" s="35">
        <v>628.41499999999996</v>
      </c>
      <c r="H61" s="36">
        <v>0.42</v>
      </c>
      <c r="I61" s="36">
        <f>ROUND(G61*H61,3)</f>
        <v>263.93400000000003</v>
      </c>
      <c r="J61" s="37">
        <v>0</v>
      </c>
      <c r="K61" s="35">
        <f>G61*J61</f>
        <v>0</v>
      </c>
      <c r="L61" s="37">
        <v>0</v>
      </c>
      <c r="M61" s="35">
        <f>G61*L61</f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201</v>
      </c>
      <c r="B62" s="33" t="s">
        <v>63</v>
      </c>
      <c r="C62" s="33" t="s">
        <v>69</v>
      </c>
      <c r="D62" s="34" t="s">
        <v>291</v>
      </c>
      <c r="E62" s="34" t="s">
        <v>292</v>
      </c>
      <c r="F62" s="33" t="s">
        <v>162</v>
      </c>
      <c r="G62" s="35">
        <v>125.68300000000001</v>
      </c>
      <c r="H62" s="36">
        <v>5.17</v>
      </c>
      <c r="I62" s="36">
        <f>ROUND(G62*H62,3)</f>
        <v>649.78099999999995</v>
      </c>
      <c r="J62" s="37">
        <v>0</v>
      </c>
      <c r="K62" s="35">
        <f>G62*J62</f>
        <v>0</v>
      </c>
      <c r="L62" s="37">
        <v>0</v>
      </c>
      <c r="M62" s="35">
        <f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204</v>
      </c>
      <c r="B63" s="33" t="s">
        <v>63</v>
      </c>
      <c r="C63" s="33" t="s">
        <v>69</v>
      </c>
      <c r="D63" s="34" t="s">
        <v>294</v>
      </c>
      <c r="E63" s="34" t="s">
        <v>295</v>
      </c>
      <c r="F63" s="33" t="s">
        <v>162</v>
      </c>
      <c r="G63" s="35">
        <v>125.68300000000001</v>
      </c>
      <c r="H63" s="36">
        <v>11.4</v>
      </c>
      <c r="I63" s="36">
        <f>ROUND(G63*H63,3)</f>
        <v>1432.7860000000001</v>
      </c>
      <c r="J63" s="37">
        <v>0</v>
      </c>
      <c r="K63" s="35">
        <f>G63*J63</f>
        <v>0</v>
      </c>
      <c r="L63" s="37">
        <v>0</v>
      </c>
      <c r="M63" s="35">
        <f>G63*L63</f>
        <v>0</v>
      </c>
      <c r="N63" s="38"/>
      <c r="O63" s="39">
        <v>4</v>
      </c>
      <c r="P63" s="34" t="s">
        <v>68</v>
      </c>
    </row>
    <row r="64" spans="1:16" s="27" customFormat="1" ht="12.75" customHeight="1">
      <c r="B64" s="29" t="s">
        <v>57</v>
      </c>
      <c r="D64" s="30" t="s">
        <v>296</v>
      </c>
      <c r="E64" s="30" t="s">
        <v>297</v>
      </c>
      <c r="I64" s="31">
        <f>SUM(I65:I66)</f>
        <v>9860.655999999999</v>
      </c>
      <c r="K64" s="32">
        <f>SUM(K65:K66)</f>
        <v>0</v>
      </c>
      <c r="M64" s="32">
        <f>SUM(M65:M66)</f>
        <v>0</v>
      </c>
      <c r="P64" s="30" t="s">
        <v>61</v>
      </c>
    </row>
    <row r="65" spans="1:16" s="34" customFormat="1" ht="12.75" customHeight="1">
      <c r="A65" s="33" t="s">
        <v>207</v>
      </c>
      <c r="B65" s="33" t="s">
        <v>63</v>
      </c>
      <c r="C65" s="33" t="s">
        <v>69</v>
      </c>
      <c r="D65" s="34" t="s">
        <v>299</v>
      </c>
      <c r="E65" s="34" t="s">
        <v>300</v>
      </c>
      <c r="F65" s="33" t="s">
        <v>162</v>
      </c>
      <c r="G65" s="35">
        <v>464.46800000000002</v>
      </c>
      <c r="H65" s="36">
        <v>2.5299999999999998</v>
      </c>
      <c r="I65" s="36">
        <f>ROUND(G65*H65,3)</f>
        <v>1175.104</v>
      </c>
      <c r="J65" s="37">
        <v>0</v>
      </c>
      <c r="K65" s="35">
        <f>G65*J65</f>
        <v>0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210</v>
      </c>
      <c r="B66" s="33" t="s">
        <v>63</v>
      </c>
      <c r="C66" s="33" t="s">
        <v>176</v>
      </c>
      <c r="D66" s="34" t="s">
        <v>302</v>
      </c>
      <c r="E66" s="34" t="s">
        <v>303</v>
      </c>
      <c r="F66" s="33" t="s">
        <v>162</v>
      </c>
      <c r="G66" s="35">
        <v>464.46800000000002</v>
      </c>
      <c r="H66" s="36">
        <v>18.7</v>
      </c>
      <c r="I66" s="36">
        <f>ROUND(G66*H66,3)</f>
        <v>8685.5519999999997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50" customFormat="1" ht="12.75" customHeight="1">
      <c r="E67" s="51" t="s">
        <v>314</v>
      </c>
      <c r="I67" s="52">
        <f>I14</f>
        <v>51554.210000000006</v>
      </c>
      <c r="K67" s="53">
        <f>K14</f>
        <v>463.57967169573129</v>
      </c>
      <c r="M67" s="53">
        <f>M14</f>
        <v>125.68324999999999</v>
      </c>
    </row>
  </sheetData>
  <pageMargins left="0.7" right="0.7" top="0.75" bottom="0.75" header="0.3" footer="0.3"/>
  <pageSetup paperSize="9"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84"/>
  <sheetViews>
    <sheetView topLeftCell="A61" workbookViewId="0">
      <selection activeCell="H72" sqref="H72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5.425781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'[18]Krycí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'[18]Krycí list'!E7</f>
        <v xml:space="preserve">Stoka ´´Z´´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'[18]Krycí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'[18]Krycí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'[18]Krycí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I15+I44+I46+I50+I54+I71+I77</f>
        <v>129163.52799999998</v>
      </c>
      <c r="J14" s="23"/>
      <c r="K14" s="26">
        <f>K15+K44+K46+K50+K54+K71+K77</f>
        <v>737.96776028436216</v>
      </c>
      <c r="L14" s="23"/>
      <c r="M14" s="26">
        <f>M15+M44+M46+M50+M54+M71+M77</f>
        <v>83.072499999999991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SUM(I16:I43)</f>
        <v>68418.954999999987</v>
      </c>
      <c r="K15" s="32">
        <f>SUM(K16:K43)</f>
        <v>425.91280070331896</v>
      </c>
      <c r="M15" s="32">
        <f>SUM(M16:M43)</f>
        <v>83.072499999999991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0.35399999999999998</v>
      </c>
      <c r="H16" s="36">
        <v>810</v>
      </c>
      <c r="I16" s="36">
        <f t="shared" ref="I16:I43" si="0">ROUND(G16*H16,3)</f>
        <v>286.74</v>
      </c>
      <c r="J16" s="37">
        <v>0</v>
      </c>
      <c r="K16" s="35">
        <f t="shared" ref="K16:K43" si="1">G16*J16</f>
        <v>0</v>
      </c>
      <c r="L16" s="37">
        <v>0</v>
      </c>
      <c r="M16" s="35">
        <f t="shared" ref="M16:M43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341</v>
      </c>
      <c r="E17" s="34" t="s">
        <v>342</v>
      </c>
      <c r="F17" s="33" t="s">
        <v>72</v>
      </c>
      <c r="G17" s="35">
        <v>195.47499999999999</v>
      </c>
      <c r="H17" s="36">
        <v>13.507999999999999</v>
      </c>
      <c r="I17" s="36">
        <f t="shared" si="0"/>
        <v>2640.4760000000001</v>
      </c>
      <c r="J17" s="37">
        <v>0</v>
      </c>
      <c r="K17" s="35">
        <f t="shared" si="1"/>
        <v>0</v>
      </c>
      <c r="L17" s="37">
        <v>0.4</v>
      </c>
      <c r="M17" s="35">
        <f t="shared" si="2"/>
        <v>78.19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350</v>
      </c>
      <c r="E18" s="34" t="s">
        <v>351</v>
      </c>
      <c r="F18" s="33" t="s">
        <v>72</v>
      </c>
      <c r="G18" s="35">
        <v>21.7</v>
      </c>
      <c r="H18" s="36">
        <v>16.888000000000002</v>
      </c>
      <c r="I18" s="36">
        <f t="shared" si="0"/>
        <v>366.47</v>
      </c>
      <c r="J18" s="37">
        <v>0</v>
      </c>
      <c r="K18" s="35">
        <f t="shared" si="1"/>
        <v>0</v>
      </c>
      <c r="L18" s="37">
        <v>0.22500000000000001</v>
      </c>
      <c r="M18" s="35">
        <f t="shared" si="2"/>
        <v>4.8825000000000003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64</v>
      </c>
      <c r="D19" s="34" t="s">
        <v>91</v>
      </c>
      <c r="E19" s="34" t="s">
        <v>92</v>
      </c>
      <c r="F19" s="33" t="s">
        <v>93</v>
      </c>
      <c r="G19" s="35">
        <v>7.665</v>
      </c>
      <c r="H19" s="36">
        <v>11.09</v>
      </c>
      <c r="I19" s="36">
        <f t="shared" si="0"/>
        <v>85.004999999999995</v>
      </c>
      <c r="J19" s="37">
        <v>0</v>
      </c>
      <c r="K19" s="35">
        <f t="shared" si="1"/>
        <v>0</v>
      </c>
      <c r="L19" s="37">
        <v>0</v>
      </c>
      <c r="M19" s="35">
        <f t="shared" si="2"/>
        <v>0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95</v>
      </c>
      <c r="E20" s="34" t="s">
        <v>96</v>
      </c>
      <c r="F20" s="33" t="s">
        <v>93</v>
      </c>
      <c r="G20" s="35">
        <v>7.665</v>
      </c>
      <c r="H20" s="36">
        <v>1.48</v>
      </c>
      <c r="I20" s="36">
        <f t="shared" si="0"/>
        <v>11.343999999999999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98</v>
      </c>
      <c r="E21" s="34" t="s">
        <v>99</v>
      </c>
      <c r="F21" s="33" t="s">
        <v>93</v>
      </c>
      <c r="G21" s="35">
        <v>30.66</v>
      </c>
      <c r="H21" s="36">
        <v>14.12</v>
      </c>
      <c r="I21" s="36">
        <f t="shared" si="0"/>
        <v>432.91899999999998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101</v>
      </c>
      <c r="E22" s="34" t="s">
        <v>102</v>
      </c>
      <c r="F22" s="33" t="s">
        <v>93</v>
      </c>
      <c r="G22" s="35">
        <v>30.66</v>
      </c>
      <c r="H22" s="36">
        <v>1.48</v>
      </c>
      <c r="I22" s="36">
        <f t="shared" si="0"/>
        <v>45.377000000000002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104</v>
      </c>
      <c r="E23" s="34" t="s">
        <v>105</v>
      </c>
      <c r="F23" s="33" t="s">
        <v>93</v>
      </c>
      <c r="G23" s="35">
        <v>12.775</v>
      </c>
      <c r="H23" s="36">
        <v>40.1</v>
      </c>
      <c r="I23" s="36">
        <f t="shared" si="0"/>
        <v>512.27800000000002</v>
      </c>
      <c r="J23" s="37">
        <v>3.5120289999999998E-3</v>
      </c>
      <c r="K23" s="35">
        <f t="shared" si="1"/>
        <v>4.4866170475000001E-2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107</v>
      </c>
      <c r="E24" s="34" t="s">
        <v>108</v>
      </c>
      <c r="F24" s="33" t="s">
        <v>93</v>
      </c>
      <c r="G24" s="35">
        <v>138.93799999999999</v>
      </c>
      <c r="H24" s="36">
        <v>14.57</v>
      </c>
      <c r="I24" s="36">
        <f t="shared" si="0"/>
        <v>2024.327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110</v>
      </c>
      <c r="E25" s="34" t="s">
        <v>111</v>
      </c>
      <c r="F25" s="33" t="s">
        <v>93</v>
      </c>
      <c r="G25" s="35">
        <v>138.93799999999999</v>
      </c>
      <c r="H25" s="36">
        <v>1.48</v>
      </c>
      <c r="I25" s="36">
        <f t="shared" si="0"/>
        <v>205.62799999999999</v>
      </c>
      <c r="J25" s="37">
        <v>0</v>
      </c>
      <c r="K25" s="35">
        <f t="shared" si="1"/>
        <v>0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343</v>
      </c>
      <c r="E26" s="34" t="s">
        <v>344</v>
      </c>
      <c r="F26" s="33" t="s">
        <v>93</v>
      </c>
      <c r="G26" s="35">
        <v>555.75300000000004</v>
      </c>
      <c r="H26" s="36">
        <v>25.8</v>
      </c>
      <c r="I26" s="36">
        <f t="shared" si="0"/>
        <v>14338.427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116</v>
      </c>
      <c r="E27" s="34" t="s">
        <v>102</v>
      </c>
      <c r="F27" s="33" t="s">
        <v>93</v>
      </c>
      <c r="G27" s="35">
        <v>555.75300000000004</v>
      </c>
      <c r="H27" s="36">
        <v>1.48</v>
      </c>
      <c r="I27" s="36">
        <f t="shared" si="0"/>
        <v>822.51400000000001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118</v>
      </c>
      <c r="E28" s="34" t="s">
        <v>119</v>
      </c>
      <c r="F28" s="33" t="s">
        <v>93</v>
      </c>
      <c r="G28" s="35">
        <v>231.56399999999999</v>
      </c>
      <c r="H28" s="36">
        <v>46.62</v>
      </c>
      <c r="I28" s="36">
        <f t="shared" si="0"/>
        <v>10795.513999999999</v>
      </c>
      <c r="J28" s="37">
        <v>1.0656521E-2</v>
      </c>
      <c r="K28" s="35">
        <f t="shared" si="1"/>
        <v>2.4676666288439999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121</v>
      </c>
      <c r="E29" s="34" t="s">
        <v>122</v>
      </c>
      <c r="F29" s="33" t="s">
        <v>123</v>
      </c>
      <c r="G29" s="35">
        <v>6</v>
      </c>
      <c r="H29" s="36">
        <v>539.47900000000004</v>
      </c>
      <c r="I29" s="36">
        <f t="shared" si="0"/>
        <v>3236.8739999999998</v>
      </c>
      <c r="J29" s="37">
        <v>2.8998224999999999E-2</v>
      </c>
      <c r="K29" s="35">
        <f t="shared" si="1"/>
        <v>0.17398934999999999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40" t="s">
        <v>112</v>
      </c>
      <c r="B30" s="40" t="s">
        <v>125</v>
      </c>
      <c r="C30" s="40" t="s">
        <v>126</v>
      </c>
      <c r="D30" s="41" t="s">
        <v>372</v>
      </c>
      <c r="E30" s="41" t="s">
        <v>373</v>
      </c>
      <c r="F30" s="40" t="s">
        <v>123</v>
      </c>
      <c r="G30" s="42">
        <v>6</v>
      </c>
      <c r="H30" s="43">
        <v>347.6</v>
      </c>
      <c r="I30" s="43">
        <f t="shared" si="0"/>
        <v>2085.6</v>
      </c>
      <c r="J30" s="44">
        <v>1.6240000000000001E-2</v>
      </c>
      <c r="K30" s="42">
        <f t="shared" si="1"/>
        <v>9.7439999999999999E-2</v>
      </c>
      <c r="L30" s="44">
        <v>0</v>
      </c>
      <c r="M30" s="42">
        <f t="shared" si="2"/>
        <v>0</v>
      </c>
      <c r="N30" s="45"/>
      <c r="O30" s="46">
        <v>8</v>
      </c>
      <c r="P30" s="41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130</v>
      </c>
      <c r="E31" s="34" t="s">
        <v>131</v>
      </c>
      <c r="F31" s="33" t="s">
        <v>72</v>
      </c>
      <c r="G31" s="35">
        <v>1157.3699999999999</v>
      </c>
      <c r="H31" s="36">
        <v>3.56</v>
      </c>
      <c r="I31" s="36">
        <f t="shared" si="0"/>
        <v>4120.2370000000001</v>
      </c>
      <c r="J31" s="37">
        <v>2.8197E-2</v>
      </c>
      <c r="K31" s="35">
        <f t="shared" si="1"/>
        <v>32.634361889999994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133</v>
      </c>
      <c r="E32" s="34" t="s">
        <v>134</v>
      </c>
      <c r="F32" s="33" t="s">
        <v>72</v>
      </c>
      <c r="G32" s="35">
        <v>495.12599999999998</v>
      </c>
      <c r="H32" s="36">
        <v>7.1</v>
      </c>
      <c r="I32" s="36">
        <f t="shared" si="0"/>
        <v>3515.395</v>
      </c>
      <c r="J32" s="37">
        <v>2.6164E-2</v>
      </c>
      <c r="K32" s="35">
        <f t="shared" si="1"/>
        <v>12.954476664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136</v>
      </c>
      <c r="E33" s="34" t="s">
        <v>137</v>
      </c>
      <c r="F33" s="33" t="s">
        <v>72</v>
      </c>
      <c r="G33" s="35">
        <v>1157.3699999999999</v>
      </c>
      <c r="H33" s="36">
        <v>2.39</v>
      </c>
      <c r="I33" s="36">
        <f t="shared" si="0"/>
        <v>2766.114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139</v>
      </c>
      <c r="E34" s="34" t="s">
        <v>140</v>
      </c>
      <c r="F34" s="33" t="s">
        <v>72</v>
      </c>
      <c r="G34" s="35">
        <v>495.12599999999998</v>
      </c>
      <c r="H34" s="36">
        <v>3.5</v>
      </c>
      <c r="I34" s="36">
        <f t="shared" si="0"/>
        <v>1732.941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142</v>
      </c>
      <c r="E35" s="34" t="s">
        <v>427</v>
      </c>
      <c r="F35" s="33" t="s">
        <v>143</v>
      </c>
      <c r="G35" s="35">
        <v>977.35599999999999</v>
      </c>
      <c r="H35" s="36">
        <v>3.14</v>
      </c>
      <c r="I35" s="36">
        <f t="shared" si="0"/>
        <v>3068.8980000000001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33" t="s">
        <v>132</v>
      </c>
      <c r="B36" s="33" t="s">
        <v>63</v>
      </c>
      <c r="C36" s="33" t="s">
        <v>64</v>
      </c>
      <c r="D36" s="34" t="s">
        <v>145</v>
      </c>
      <c r="E36" s="34" t="s">
        <v>146</v>
      </c>
      <c r="F36" s="33" t="s">
        <v>93</v>
      </c>
      <c r="G36" s="35">
        <v>297.03800000000001</v>
      </c>
      <c r="H36" s="36">
        <v>5.39</v>
      </c>
      <c r="I36" s="36">
        <f t="shared" si="0"/>
        <v>1601.0350000000001</v>
      </c>
      <c r="J36" s="37">
        <v>0</v>
      </c>
      <c r="K36" s="35">
        <f t="shared" si="1"/>
        <v>0</v>
      </c>
      <c r="L36" s="37">
        <v>0</v>
      </c>
      <c r="M36" s="35">
        <f t="shared" si="2"/>
        <v>0</v>
      </c>
      <c r="N36" s="38"/>
      <c r="O36" s="39">
        <v>4</v>
      </c>
      <c r="P36" s="34" t="s">
        <v>68</v>
      </c>
    </row>
    <row r="37" spans="1:16" s="34" customFormat="1" ht="12.75" customHeight="1">
      <c r="A37" s="33" t="s">
        <v>135</v>
      </c>
      <c r="B37" s="33" t="s">
        <v>63</v>
      </c>
      <c r="C37" s="33" t="s">
        <v>64</v>
      </c>
      <c r="D37" s="34" t="s">
        <v>325</v>
      </c>
      <c r="E37" s="34" t="s">
        <v>326</v>
      </c>
      <c r="F37" s="33" t="s">
        <v>93</v>
      </c>
      <c r="G37" s="35">
        <v>297.03800000000001</v>
      </c>
      <c r="H37" s="36">
        <v>2.23</v>
      </c>
      <c r="I37" s="36">
        <f t="shared" si="0"/>
        <v>662.39499999999998</v>
      </c>
      <c r="J37" s="37">
        <v>0</v>
      </c>
      <c r="K37" s="35">
        <f t="shared" si="1"/>
        <v>0</v>
      </c>
      <c r="L37" s="37">
        <v>0</v>
      </c>
      <c r="M37" s="35">
        <f t="shared" si="2"/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33" t="s">
        <v>138</v>
      </c>
      <c r="B38" s="33" t="s">
        <v>63</v>
      </c>
      <c r="C38" s="33" t="s">
        <v>64</v>
      </c>
      <c r="D38" s="34" t="s">
        <v>327</v>
      </c>
      <c r="E38" s="34" t="s">
        <v>328</v>
      </c>
      <c r="F38" s="33" t="s">
        <v>93</v>
      </c>
      <c r="G38" s="35">
        <v>297</v>
      </c>
      <c r="H38" s="36">
        <v>1.92</v>
      </c>
      <c r="I38" s="36">
        <f t="shared" si="0"/>
        <v>570.24</v>
      </c>
      <c r="J38" s="37">
        <v>0</v>
      </c>
      <c r="K38" s="35">
        <f t="shared" si="1"/>
        <v>0</v>
      </c>
      <c r="L38" s="37">
        <v>0</v>
      </c>
      <c r="M38" s="35">
        <f t="shared" si="2"/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33" t="s">
        <v>141</v>
      </c>
      <c r="B39" s="33" t="s">
        <v>63</v>
      </c>
      <c r="C39" s="33" t="s">
        <v>64</v>
      </c>
      <c r="D39" s="34" t="s">
        <v>345</v>
      </c>
      <c r="E39" s="34" t="s">
        <v>346</v>
      </c>
      <c r="F39" s="33" t="s">
        <v>93</v>
      </c>
      <c r="G39" s="35">
        <v>680.31799999999998</v>
      </c>
      <c r="H39" s="36">
        <v>5.5</v>
      </c>
      <c r="I39" s="36">
        <f t="shared" si="0"/>
        <v>3741.7489999999998</v>
      </c>
      <c r="J39" s="37">
        <v>0</v>
      </c>
      <c r="K39" s="35">
        <f t="shared" si="1"/>
        <v>0</v>
      </c>
      <c r="L39" s="37">
        <v>0</v>
      </c>
      <c r="M39" s="35">
        <f t="shared" si="2"/>
        <v>0</v>
      </c>
      <c r="N39" s="38"/>
      <c r="O39" s="39">
        <v>4</v>
      </c>
      <c r="P39" s="34" t="s">
        <v>68</v>
      </c>
    </row>
    <row r="40" spans="1:16" s="34" customFormat="1" ht="12.75" customHeight="1">
      <c r="A40" s="33" t="s">
        <v>144</v>
      </c>
      <c r="B40" s="33" t="s">
        <v>63</v>
      </c>
      <c r="C40" s="33" t="s">
        <v>64</v>
      </c>
      <c r="D40" s="34" t="s">
        <v>157</v>
      </c>
      <c r="E40" s="34" t="s">
        <v>158</v>
      </c>
      <c r="F40" s="33" t="s">
        <v>93</v>
      </c>
      <c r="G40" s="35">
        <v>209.74100000000001</v>
      </c>
      <c r="H40" s="36">
        <v>12.59</v>
      </c>
      <c r="I40" s="36">
        <f t="shared" si="0"/>
        <v>2640.6390000000001</v>
      </c>
      <c r="J40" s="37">
        <v>0</v>
      </c>
      <c r="K40" s="35">
        <f t="shared" si="1"/>
        <v>0</v>
      </c>
      <c r="L40" s="37">
        <v>0</v>
      </c>
      <c r="M40" s="35">
        <f t="shared" si="2"/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40" t="s">
        <v>147</v>
      </c>
      <c r="B41" s="40" t="s">
        <v>125</v>
      </c>
      <c r="C41" s="40" t="s">
        <v>126</v>
      </c>
      <c r="D41" s="41" t="s">
        <v>160</v>
      </c>
      <c r="E41" s="41" t="s">
        <v>161</v>
      </c>
      <c r="F41" s="40" t="s">
        <v>162</v>
      </c>
      <c r="G41" s="42">
        <v>377.53399999999999</v>
      </c>
      <c r="H41" s="43">
        <v>14.53</v>
      </c>
      <c r="I41" s="43">
        <f t="shared" si="0"/>
        <v>5485.5690000000004</v>
      </c>
      <c r="J41" s="44">
        <v>1</v>
      </c>
      <c r="K41" s="42">
        <f t="shared" si="1"/>
        <v>377.53399999999999</v>
      </c>
      <c r="L41" s="44">
        <v>0</v>
      </c>
      <c r="M41" s="42">
        <f t="shared" si="2"/>
        <v>0</v>
      </c>
      <c r="N41" s="45"/>
      <c r="O41" s="46">
        <v>8</v>
      </c>
      <c r="P41" s="41" t="s">
        <v>68</v>
      </c>
    </row>
    <row r="42" spans="1:16" s="34" customFormat="1" ht="12.75" customHeight="1">
      <c r="A42" s="33" t="s">
        <v>150</v>
      </c>
      <c r="B42" s="33" t="s">
        <v>63</v>
      </c>
      <c r="C42" s="33" t="s">
        <v>167</v>
      </c>
      <c r="D42" s="34" t="s">
        <v>168</v>
      </c>
      <c r="E42" s="34" t="s">
        <v>169</v>
      </c>
      <c r="F42" s="33" t="s">
        <v>72</v>
      </c>
      <c r="G42" s="35">
        <v>285.125</v>
      </c>
      <c r="H42" s="36">
        <v>2</v>
      </c>
      <c r="I42" s="36">
        <f t="shared" si="0"/>
        <v>570.25</v>
      </c>
      <c r="J42" s="37">
        <v>0</v>
      </c>
      <c r="K42" s="35">
        <f t="shared" si="1"/>
        <v>0</v>
      </c>
      <c r="L42" s="37">
        <v>0</v>
      </c>
      <c r="M42" s="35">
        <f t="shared" si="2"/>
        <v>0</v>
      </c>
      <c r="N42" s="38"/>
      <c r="O42" s="39">
        <v>4</v>
      </c>
      <c r="P42" s="34" t="s">
        <v>68</v>
      </c>
    </row>
    <row r="43" spans="1:16" s="34" customFormat="1" ht="12.75" customHeight="1">
      <c r="A43" s="40" t="s">
        <v>153</v>
      </c>
      <c r="B43" s="40" t="s">
        <v>125</v>
      </c>
      <c r="C43" s="40" t="s">
        <v>126</v>
      </c>
      <c r="D43" s="41" t="s">
        <v>171</v>
      </c>
      <c r="E43" s="41" t="s">
        <v>172</v>
      </c>
      <c r="F43" s="40" t="s">
        <v>173</v>
      </c>
      <c r="G43" s="42">
        <v>6</v>
      </c>
      <c r="H43" s="43">
        <v>9</v>
      </c>
      <c r="I43" s="43">
        <f t="shared" si="0"/>
        <v>54</v>
      </c>
      <c r="J43" s="44">
        <v>1E-3</v>
      </c>
      <c r="K43" s="42">
        <f t="shared" si="1"/>
        <v>6.0000000000000001E-3</v>
      </c>
      <c r="L43" s="44">
        <v>0</v>
      </c>
      <c r="M43" s="42">
        <f t="shared" si="2"/>
        <v>0</v>
      </c>
      <c r="N43" s="45"/>
      <c r="O43" s="46">
        <v>8</v>
      </c>
      <c r="P43" s="41" t="s">
        <v>68</v>
      </c>
    </row>
    <row r="44" spans="1:16" s="27" customFormat="1" ht="12.75" customHeight="1">
      <c r="B44" s="29" t="s">
        <v>57</v>
      </c>
      <c r="D44" s="30" t="s">
        <v>73</v>
      </c>
      <c r="E44" s="30" t="s">
        <v>183</v>
      </c>
      <c r="I44" s="31">
        <f>I45</f>
        <v>1040.76</v>
      </c>
      <c r="K44" s="32">
        <f>K45</f>
        <v>0</v>
      </c>
      <c r="M44" s="32">
        <f>M45</f>
        <v>0</v>
      </c>
      <c r="P44" s="30" t="s">
        <v>61</v>
      </c>
    </row>
    <row r="45" spans="1:16" s="34" customFormat="1" ht="12.75" customHeight="1">
      <c r="A45" s="33" t="s">
        <v>156</v>
      </c>
      <c r="B45" s="33" t="s">
        <v>63</v>
      </c>
      <c r="C45" s="33" t="s">
        <v>176</v>
      </c>
      <c r="D45" s="34" t="s">
        <v>185</v>
      </c>
      <c r="E45" s="34" t="s">
        <v>186</v>
      </c>
      <c r="F45" s="33" t="s">
        <v>123</v>
      </c>
      <c r="G45" s="35">
        <v>354</v>
      </c>
      <c r="H45" s="36">
        <v>2.94</v>
      </c>
      <c r="I45" s="36">
        <f>ROUND(G45*H45,3)</f>
        <v>1040.76</v>
      </c>
      <c r="J45" s="37">
        <v>0</v>
      </c>
      <c r="K45" s="35">
        <f>G45*J45</f>
        <v>0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27" customFormat="1" ht="12.75" customHeight="1">
      <c r="B46" s="29" t="s">
        <v>57</v>
      </c>
      <c r="D46" s="30" t="s">
        <v>76</v>
      </c>
      <c r="E46" s="30" t="s">
        <v>187</v>
      </c>
      <c r="I46" s="31">
        <f>SUM(I47:I49)</f>
        <v>3211.8590000000004</v>
      </c>
      <c r="K46" s="32">
        <f>SUM(K47:K49)</f>
        <v>124.73219151116319</v>
      </c>
      <c r="M46" s="32">
        <f>SUM(M47:M49)</f>
        <v>0</v>
      </c>
      <c r="P46" s="30" t="s">
        <v>61</v>
      </c>
    </row>
    <row r="47" spans="1:16" s="34" customFormat="1" ht="12.75" customHeight="1">
      <c r="A47" s="33" t="s">
        <v>159</v>
      </c>
      <c r="B47" s="33" t="s">
        <v>63</v>
      </c>
      <c r="C47" s="33" t="s">
        <v>176</v>
      </c>
      <c r="D47" s="34" t="s">
        <v>189</v>
      </c>
      <c r="E47" s="34" t="s">
        <v>190</v>
      </c>
      <c r="F47" s="33" t="s">
        <v>93</v>
      </c>
      <c r="G47" s="35">
        <v>62.287999999999997</v>
      </c>
      <c r="H47" s="36">
        <v>42.62</v>
      </c>
      <c r="I47" s="36">
        <f>ROUND(G47*H47,3)</f>
        <v>2654.7150000000001</v>
      </c>
      <c r="J47" s="37">
        <v>1.8907700000000001</v>
      </c>
      <c r="K47" s="35">
        <f>G47*J47</f>
        <v>117.77228176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163</v>
      </c>
      <c r="B48" s="33" t="s">
        <v>63</v>
      </c>
      <c r="C48" s="33" t="s">
        <v>176</v>
      </c>
      <c r="D48" s="34" t="s">
        <v>192</v>
      </c>
      <c r="E48" s="34" t="s">
        <v>193</v>
      </c>
      <c r="F48" s="33" t="s">
        <v>93</v>
      </c>
      <c r="G48" s="35">
        <v>2.8079999999999998</v>
      </c>
      <c r="H48" s="36">
        <v>137.18</v>
      </c>
      <c r="I48" s="36">
        <f>ROUND(G48*H48,3)</f>
        <v>385.20100000000002</v>
      </c>
      <c r="J48" s="37">
        <v>2.3684770053999999</v>
      </c>
      <c r="K48" s="35">
        <f>G48*J48</f>
        <v>6.6506834311631993</v>
      </c>
      <c r="L48" s="37">
        <v>0</v>
      </c>
      <c r="M48" s="35">
        <f>G48*L48</f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166</v>
      </c>
      <c r="B49" s="33" t="s">
        <v>63</v>
      </c>
      <c r="C49" s="33" t="s">
        <v>176</v>
      </c>
      <c r="D49" s="34" t="s">
        <v>195</v>
      </c>
      <c r="E49" s="34" t="s">
        <v>196</v>
      </c>
      <c r="F49" s="33" t="s">
        <v>72</v>
      </c>
      <c r="G49" s="35">
        <v>9.36</v>
      </c>
      <c r="H49" s="36">
        <v>18.37</v>
      </c>
      <c r="I49" s="36">
        <f>ROUND(G49*H49,3)</f>
        <v>171.94300000000001</v>
      </c>
      <c r="J49" s="37">
        <v>3.3036999999999997E-2</v>
      </c>
      <c r="K49" s="35">
        <f>G49*J49</f>
        <v>0.30922631999999994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27" customFormat="1" ht="12.75" customHeight="1">
      <c r="B50" s="29" t="s">
        <v>57</v>
      </c>
      <c r="D50" s="30" t="s">
        <v>79</v>
      </c>
      <c r="E50" s="30" t="s">
        <v>197</v>
      </c>
      <c r="I50" s="31">
        <f>SUM(I51:I53)</f>
        <v>3702.5709999999999</v>
      </c>
      <c r="K50" s="32">
        <f>SUM(K51:K53)</f>
        <v>147.88814692988001</v>
      </c>
      <c r="M50" s="32">
        <f>SUM(M51:M53)</f>
        <v>0</v>
      </c>
      <c r="P50" s="30" t="s">
        <v>61</v>
      </c>
    </row>
    <row r="51" spans="1:16" s="34" customFormat="1" ht="12.75" customHeight="1">
      <c r="A51" s="33" t="s">
        <v>170</v>
      </c>
      <c r="B51" s="33" t="s">
        <v>63</v>
      </c>
      <c r="C51" s="33" t="s">
        <v>69</v>
      </c>
      <c r="D51" s="34" t="s">
        <v>199</v>
      </c>
      <c r="E51" s="34" t="s">
        <v>200</v>
      </c>
      <c r="F51" s="33" t="s">
        <v>72</v>
      </c>
      <c r="G51" s="35">
        <v>21.7</v>
      </c>
      <c r="H51" s="36">
        <v>2.15</v>
      </c>
      <c r="I51" s="36">
        <f>ROUND(G51*H51,3)</f>
        <v>46.655000000000001</v>
      </c>
      <c r="J51" s="37">
        <v>0.10605000000000001</v>
      </c>
      <c r="K51" s="35">
        <f>G51*J51</f>
        <v>2.301285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33" t="s">
        <v>175</v>
      </c>
      <c r="B52" s="33" t="s">
        <v>63</v>
      </c>
      <c r="C52" s="33" t="s">
        <v>69</v>
      </c>
      <c r="D52" s="34" t="s">
        <v>347</v>
      </c>
      <c r="E52" s="34" t="s">
        <v>348</v>
      </c>
      <c r="F52" s="33" t="s">
        <v>72</v>
      </c>
      <c r="G52" s="35">
        <v>195.47499999999999</v>
      </c>
      <c r="H52" s="36">
        <v>15.55</v>
      </c>
      <c r="I52" s="36">
        <f>ROUND(G52*H52,3)</f>
        <v>3039.636</v>
      </c>
      <c r="J52" s="37">
        <v>0.71643999999999997</v>
      </c>
      <c r="K52" s="35">
        <f>G52*J52</f>
        <v>140.046109</v>
      </c>
      <c r="L52" s="37">
        <v>0</v>
      </c>
      <c r="M52" s="35">
        <f>G52*L52</f>
        <v>0</v>
      </c>
      <c r="N52" s="38"/>
      <c r="O52" s="39">
        <v>4</v>
      </c>
      <c r="P52" s="34" t="s">
        <v>68</v>
      </c>
    </row>
    <row r="53" spans="1:16" s="34" customFormat="1" ht="12.75" customHeight="1">
      <c r="A53" s="33" t="s">
        <v>179</v>
      </c>
      <c r="B53" s="33" t="s">
        <v>63</v>
      </c>
      <c r="C53" s="33" t="s">
        <v>69</v>
      </c>
      <c r="D53" s="34" t="s">
        <v>370</v>
      </c>
      <c r="E53" s="34" t="s">
        <v>371</v>
      </c>
      <c r="F53" s="33" t="s">
        <v>72</v>
      </c>
      <c r="G53" s="35">
        <v>21.7</v>
      </c>
      <c r="H53" s="36">
        <v>28.4</v>
      </c>
      <c r="I53" s="36">
        <f>ROUND(G53*H53,3)</f>
        <v>616.28</v>
      </c>
      <c r="J53" s="37">
        <v>0.25533423640000003</v>
      </c>
      <c r="K53" s="35">
        <f>G53*J53</f>
        <v>5.54075292988</v>
      </c>
      <c r="L53" s="37">
        <v>0</v>
      </c>
      <c r="M53" s="35">
        <f>G53*L53</f>
        <v>0</v>
      </c>
      <c r="N53" s="38"/>
      <c r="O53" s="39">
        <v>4</v>
      </c>
      <c r="P53" s="34" t="s">
        <v>68</v>
      </c>
    </row>
    <row r="54" spans="1:16" s="27" customFormat="1" ht="12.75" customHeight="1">
      <c r="B54" s="29" t="s">
        <v>57</v>
      </c>
      <c r="D54" s="30" t="s">
        <v>90</v>
      </c>
      <c r="E54" s="30" t="s">
        <v>216</v>
      </c>
      <c r="I54" s="31">
        <f>SUM(I55:I70)</f>
        <v>35024.960000000006</v>
      </c>
      <c r="K54" s="32">
        <f>SUM(K55:K70)</f>
        <v>39.343621140000003</v>
      </c>
      <c r="M54" s="32">
        <f>SUM(M55:M70)</f>
        <v>0</v>
      </c>
      <c r="P54" s="30" t="s">
        <v>61</v>
      </c>
    </row>
    <row r="55" spans="1:16" s="34" customFormat="1" ht="12.75" customHeight="1">
      <c r="A55" s="33" t="s">
        <v>184</v>
      </c>
      <c r="B55" s="33" t="s">
        <v>63</v>
      </c>
      <c r="C55" s="33" t="s">
        <v>176</v>
      </c>
      <c r="D55" s="34" t="s">
        <v>331</v>
      </c>
      <c r="E55" s="34" t="s">
        <v>332</v>
      </c>
      <c r="F55" s="33" t="s">
        <v>123</v>
      </c>
      <c r="G55" s="35">
        <v>354</v>
      </c>
      <c r="H55" s="36">
        <v>3</v>
      </c>
      <c r="I55" s="36">
        <f t="shared" ref="I55:I70" si="3">ROUND(G55*H55,3)</f>
        <v>1062</v>
      </c>
      <c r="J55" s="37">
        <v>1.1060000000000001E-5</v>
      </c>
      <c r="K55" s="35">
        <f t="shared" ref="K55:K70" si="4">G55*J55</f>
        <v>3.9152400000000004E-3</v>
      </c>
      <c r="L55" s="37">
        <v>0</v>
      </c>
      <c r="M55" s="35">
        <f t="shared" ref="M55:M70" si="5">G55*L55</f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188</v>
      </c>
      <c r="B56" s="40" t="s">
        <v>125</v>
      </c>
      <c r="C56" s="40" t="s">
        <v>126</v>
      </c>
      <c r="D56" s="41" t="s">
        <v>333</v>
      </c>
      <c r="E56" s="41" t="s">
        <v>498</v>
      </c>
      <c r="F56" s="40" t="s">
        <v>225</v>
      </c>
      <c r="G56" s="42">
        <v>61</v>
      </c>
      <c r="H56" s="43">
        <v>280.5</v>
      </c>
      <c r="I56" s="43">
        <f t="shared" si="3"/>
        <v>17110.5</v>
      </c>
      <c r="J56" s="44">
        <v>1.388E-2</v>
      </c>
      <c r="K56" s="42">
        <f t="shared" si="4"/>
        <v>0.84667999999999999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33" t="s">
        <v>191</v>
      </c>
      <c r="B57" s="33" t="s">
        <v>63</v>
      </c>
      <c r="C57" s="33" t="s">
        <v>176</v>
      </c>
      <c r="D57" s="34" t="s">
        <v>334</v>
      </c>
      <c r="E57" s="34" t="s">
        <v>335</v>
      </c>
      <c r="F57" s="33" t="s">
        <v>225</v>
      </c>
      <c r="G57" s="35">
        <v>7</v>
      </c>
      <c r="H57" s="36">
        <v>5.5</v>
      </c>
      <c r="I57" s="36">
        <f t="shared" si="3"/>
        <v>38.5</v>
      </c>
      <c r="J57" s="37">
        <v>6.6000000000000005E-5</v>
      </c>
      <c r="K57" s="35">
        <f t="shared" si="4"/>
        <v>4.6200000000000006E-4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40" t="s">
        <v>194</v>
      </c>
      <c r="B58" s="40" t="s">
        <v>125</v>
      </c>
      <c r="C58" s="40" t="s">
        <v>126</v>
      </c>
      <c r="D58" s="41" t="s">
        <v>336</v>
      </c>
      <c r="E58" s="41" t="s">
        <v>337</v>
      </c>
      <c r="F58" s="40" t="s">
        <v>225</v>
      </c>
      <c r="G58" s="42">
        <v>7</v>
      </c>
      <c r="H58" s="43">
        <v>52.3</v>
      </c>
      <c r="I58" s="43">
        <f t="shared" si="3"/>
        <v>366.1</v>
      </c>
      <c r="J58" s="44">
        <v>0</v>
      </c>
      <c r="K58" s="42">
        <f t="shared" si="4"/>
        <v>0</v>
      </c>
      <c r="L58" s="44">
        <v>0</v>
      </c>
      <c r="M58" s="42">
        <f t="shared" si="5"/>
        <v>0</v>
      </c>
      <c r="N58" s="45"/>
      <c r="O58" s="46">
        <v>8</v>
      </c>
      <c r="P58" s="41" t="s">
        <v>68</v>
      </c>
    </row>
    <row r="59" spans="1:16" s="34" customFormat="1" ht="12.75" customHeight="1">
      <c r="A59" s="33" t="s">
        <v>198</v>
      </c>
      <c r="B59" s="33" t="s">
        <v>63</v>
      </c>
      <c r="C59" s="33" t="s">
        <v>176</v>
      </c>
      <c r="D59" s="34" t="s">
        <v>338</v>
      </c>
      <c r="E59" s="34" t="s">
        <v>339</v>
      </c>
      <c r="F59" s="33" t="s">
        <v>123</v>
      </c>
      <c r="G59" s="35">
        <v>354</v>
      </c>
      <c r="H59" s="36">
        <v>4.5</v>
      </c>
      <c r="I59" s="36">
        <f t="shared" si="3"/>
        <v>1593</v>
      </c>
      <c r="J59" s="37">
        <v>0</v>
      </c>
      <c r="K59" s="35">
        <f t="shared" si="4"/>
        <v>0</v>
      </c>
      <c r="L59" s="37">
        <v>0</v>
      </c>
      <c r="M59" s="35">
        <f t="shared" si="5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201</v>
      </c>
      <c r="B60" s="33" t="s">
        <v>63</v>
      </c>
      <c r="C60" s="33" t="s">
        <v>176</v>
      </c>
      <c r="D60" s="34" t="s">
        <v>233</v>
      </c>
      <c r="E60" s="34" t="s">
        <v>362</v>
      </c>
      <c r="F60" s="33" t="s">
        <v>225</v>
      </c>
      <c r="G60" s="35">
        <v>2</v>
      </c>
      <c r="H60" s="36">
        <v>700</v>
      </c>
      <c r="I60" s="36">
        <f t="shared" si="3"/>
        <v>1400</v>
      </c>
      <c r="J60" s="37">
        <v>2.1909299999999998</v>
      </c>
      <c r="K60" s="35">
        <f t="shared" si="4"/>
        <v>4.3818599999999996</v>
      </c>
      <c r="L60" s="37">
        <v>0</v>
      </c>
      <c r="M60" s="35">
        <f t="shared" si="5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204</v>
      </c>
      <c r="B61" s="33" t="s">
        <v>63</v>
      </c>
      <c r="C61" s="33" t="s">
        <v>176</v>
      </c>
      <c r="D61" s="34" t="s">
        <v>236</v>
      </c>
      <c r="E61" s="34" t="s">
        <v>340</v>
      </c>
      <c r="F61" s="33" t="s">
        <v>225</v>
      </c>
      <c r="G61" s="35">
        <v>8</v>
      </c>
      <c r="H61" s="36">
        <v>760</v>
      </c>
      <c r="I61" s="36">
        <f t="shared" si="3"/>
        <v>6080</v>
      </c>
      <c r="J61" s="37">
        <v>2.7582200000000001</v>
      </c>
      <c r="K61" s="35">
        <f t="shared" si="4"/>
        <v>22.065760000000001</v>
      </c>
      <c r="L61" s="37">
        <v>0</v>
      </c>
      <c r="M61" s="35">
        <f t="shared" si="5"/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207</v>
      </c>
      <c r="B62" s="33" t="s">
        <v>63</v>
      </c>
      <c r="C62" s="33" t="s">
        <v>176</v>
      </c>
      <c r="D62" s="34" t="s">
        <v>242</v>
      </c>
      <c r="E62" s="34" t="s">
        <v>349</v>
      </c>
      <c r="F62" s="33" t="s">
        <v>225</v>
      </c>
      <c r="G62" s="35">
        <v>3</v>
      </c>
      <c r="H62" s="36">
        <v>860</v>
      </c>
      <c r="I62" s="36">
        <f t="shared" si="3"/>
        <v>2580</v>
      </c>
      <c r="J62" s="37">
        <v>3.58656</v>
      </c>
      <c r="K62" s="35">
        <f t="shared" si="4"/>
        <v>10.759679999999999</v>
      </c>
      <c r="L62" s="37">
        <v>0</v>
      </c>
      <c r="M62" s="35">
        <f t="shared" si="5"/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210</v>
      </c>
      <c r="B63" s="33" t="s">
        <v>63</v>
      </c>
      <c r="C63" s="33" t="s">
        <v>176</v>
      </c>
      <c r="D63" s="34" t="s">
        <v>254</v>
      </c>
      <c r="E63" s="34" t="s">
        <v>255</v>
      </c>
      <c r="F63" s="33" t="s">
        <v>225</v>
      </c>
      <c r="G63" s="35">
        <v>13</v>
      </c>
      <c r="H63" s="36">
        <v>27.7</v>
      </c>
      <c r="I63" s="36">
        <f t="shared" si="3"/>
        <v>360.1</v>
      </c>
      <c r="J63" s="37">
        <v>7.0203000000000002E-3</v>
      </c>
      <c r="K63" s="35">
        <f t="shared" si="4"/>
        <v>9.1263900000000009E-2</v>
      </c>
      <c r="L63" s="37">
        <v>0</v>
      </c>
      <c r="M63" s="35">
        <f t="shared" si="5"/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40" t="s">
        <v>213</v>
      </c>
      <c r="B64" s="40" t="s">
        <v>125</v>
      </c>
      <c r="C64" s="40" t="s">
        <v>126</v>
      </c>
      <c r="D64" s="41" t="s">
        <v>257</v>
      </c>
      <c r="E64" s="41" t="s">
        <v>258</v>
      </c>
      <c r="F64" s="40" t="s">
        <v>225</v>
      </c>
      <c r="G64" s="42">
        <v>4</v>
      </c>
      <c r="H64" s="43">
        <v>259.60000000000002</v>
      </c>
      <c r="I64" s="43">
        <f t="shared" si="3"/>
        <v>1038.4000000000001</v>
      </c>
      <c r="J64" s="44">
        <v>0.06</v>
      </c>
      <c r="K64" s="42">
        <f t="shared" si="4"/>
        <v>0.24</v>
      </c>
      <c r="L64" s="44">
        <v>0</v>
      </c>
      <c r="M64" s="42">
        <f t="shared" si="5"/>
        <v>0</v>
      </c>
      <c r="N64" s="45"/>
      <c r="O64" s="46">
        <v>8</v>
      </c>
      <c r="P64" s="41" t="s">
        <v>68</v>
      </c>
    </row>
    <row r="65" spans="1:16" s="34" customFormat="1" ht="12.75" customHeight="1">
      <c r="A65" s="40" t="s">
        <v>217</v>
      </c>
      <c r="B65" s="40" t="s">
        <v>125</v>
      </c>
      <c r="C65" s="40" t="s">
        <v>126</v>
      </c>
      <c r="D65" s="41" t="s">
        <v>260</v>
      </c>
      <c r="E65" s="41" t="s">
        <v>261</v>
      </c>
      <c r="F65" s="40" t="s">
        <v>225</v>
      </c>
      <c r="G65" s="42">
        <v>9</v>
      </c>
      <c r="H65" s="43">
        <v>263.2</v>
      </c>
      <c r="I65" s="43">
        <f t="shared" si="3"/>
        <v>2368.8000000000002</v>
      </c>
      <c r="J65" s="44">
        <v>0.106</v>
      </c>
      <c r="K65" s="42">
        <f t="shared" si="4"/>
        <v>0.95399999999999996</v>
      </c>
      <c r="L65" s="44">
        <v>0</v>
      </c>
      <c r="M65" s="42">
        <f t="shared" si="5"/>
        <v>0</v>
      </c>
      <c r="N65" s="45"/>
      <c r="O65" s="46">
        <v>8</v>
      </c>
      <c r="P65" s="41" t="s">
        <v>68</v>
      </c>
    </row>
    <row r="66" spans="1:16" s="34" customFormat="1" ht="12.75" customHeight="1">
      <c r="A66" s="33" t="s">
        <v>220</v>
      </c>
      <c r="B66" s="33" t="s">
        <v>63</v>
      </c>
      <c r="C66" s="33" t="s">
        <v>176</v>
      </c>
      <c r="D66" s="34" t="s">
        <v>374</v>
      </c>
      <c r="E66" s="34" t="s">
        <v>375</v>
      </c>
      <c r="F66" s="33" t="s">
        <v>225</v>
      </c>
      <c r="G66" s="35">
        <v>24</v>
      </c>
      <c r="H66" s="36">
        <v>13.5</v>
      </c>
      <c r="I66" s="36">
        <f t="shared" si="3"/>
        <v>324</v>
      </c>
      <c r="J66" s="37">
        <v>0</v>
      </c>
      <c r="K66" s="35">
        <f t="shared" si="4"/>
        <v>0</v>
      </c>
      <c r="L66" s="37">
        <v>0</v>
      </c>
      <c r="M66" s="35">
        <f t="shared" si="5"/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40" t="s">
        <v>222</v>
      </c>
      <c r="B67" s="40" t="s">
        <v>125</v>
      </c>
      <c r="C67" s="40" t="s">
        <v>126</v>
      </c>
      <c r="D67" s="41" t="s">
        <v>266</v>
      </c>
      <c r="E67" s="41" t="s">
        <v>267</v>
      </c>
      <c r="F67" s="40" t="s">
        <v>225</v>
      </c>
      <c r="G67" s="42">
        <v>18</v>
      </c>
      <c r="H67" s="43">
        <v>12.5</v>
      </c>
      <c r="I67" s="43">
        <f t="shared" si="3"/>
        <v>225</v>
      </c>
      <c r="J67" s="44">
        <v>0</v>
      </c>
      <c r="K67" s="42">
        <f t="shared" si="4"/>
        <v>0</v>
      </c>
      <c r="L67" s="44">
        <v>0</v>
      </c>
      <c r="M67" s="42">
        <f t="shared" si="5"/>
        <v>0</v>
      </c>
      <c r="N67" s="45"/>
      <c r="O67" s="46">
        <v>8</v>
      </c>
      <c r="P67" s="41" t="s">
        <v>68</v>
      </c>
    </row>
    <row r="68" spans="1:16" s="34" customFormat="1" ht="12.75" customHeight="1">
      <c r="A68" s="40" t="s">
        <v>226</v>
      </c>
      <c r="B68" s="40" t="s">
        <v>125</v>
      </c>
      <c r="C68" s="40" t="s">
        <v>126</v>
      </c>
      <c r="D68" s="41" t="s">
        <v>269</v>
      </c>
      <c r="E68" s="41" t="s">
        <v>270</v>
      </c>
      <c r="F68" s="40" t="s">
        <v>225</v>
      </c>
      <c r="G68" s="42">
        <v>6</v>
      </c>
      <c r="H68" s="43">
        <v>12.5</v>
      </c>
      <c r="I68" s="43">
        <f t="shared" si="3"/>
        <v>75</v>
      </c>
      <c r="J68" s="44">
        <v>0</v>
      </c>
      <c r="K68" s="42">
        <f t="shared" si="4"/>
        <v>0</v>
      </c>
      <c r="L68" s="44">
        <v>0</v>
      </c>
      <c r="M68" s="42">
        <f t="shared" si="5"/>
        <v>0</v>
      </c>
      <c r="N68" s="45"/>
      <c r="O68" s="46">
        <v>8</v>
      </c>
      <c r="P68" s="41" t="s">
        <v>68</v>
      </c>
    </row>
    <row r="69" spans="1:16" s="34" customFormat="1" ht="12.75" customHeight="1">
      <c r="A69" s="33" t="s">
        <v>229</v>
      </c>
      <c r="B69" s="33" t="s">
        <v>63</v>
      </c>
      <c r="C69" s="33" t="s">
        <v>176</v>
      </c>
      <c r="D69" s="34" t="s">
        <v>376</v>
      </c>
      <c r="E69" s="34" t="s">
        <v>377</v>
      </c>
      <c r="F69" s="33" t="s">
        <v>225</v>
      </c>
      <c r="G69" s="35">
        <v>2</v>
      </c>
      <c r="H69" s="36">
        <v>16.2</v>
      </c>
      <c r="I69" s="36">
        <f t="shared" si="3"/>
        <v>32.4</v>
      </c>
      <c r="J69" s="37">
        <v>0</v>
      </c>
      <c r="K69" s="35">
        <f t="shared" si="4"/>
        <v>0</v>
      </c>
      <c r="L69" s="37">
        <v>0</v>
      </c>
      <c r="M69" s="35">
        <f t="shared" si="5"/>
        <v>0</v>
      </c>
      <c r="N69" s="38"/>
      <c r="O69" s="39">
        <v>4</v>
      </c>
      <c r="P69" s="34" t="s">
        <v>68</v>
      </c>
    </row>
    <row r="70" spans="1:16" s="34" customFormat="1" ht="12.75" customHeight="1">
      <c r="A70" s="40" t="s">
        <v>232</v>
      </c>
      <c r="B70" s="40" t="s">
        <v>125</v>
      </c>
      <c r="C70" s="40" t="s">
        <v>126</v>
      </c>
      <c r="D70" s="41" t="s">
        <v>275</v>
      </c>
      <c r="E70" s="41" t="s">
        <v>276</v>
      </c>
      <c r="F70" s="40" t="s">
        <v>225</v>
      </c>
      <c r="G70" s="42">
        <v>2</v>
      </c>
      <c r="H70" s="43">
        <v>185.58</v>
      </c>
      <c r="I70" s="43">
        <f t="shared" si="3"/>
        <v>371.16</v>
      </c>
      <c r="J70" s="44">
        <v>0</v>
      </c>
      <c r="K70" s="42">
        <f t="shared" si="4"/>
        <v>0</v>
      </c>
      <c r="L70" s="44">
        <v>0</v>
      </c>
      <c r="M70" s="42">
        <f t="shared" si="5"/>
        <v>0</v>
      </c>
      <c r="N70" s="45"/>
      <c r="O70" s="46">
        <v>8</v>
      </c>
      <c r="P70" s="41" t="s">
        <v>68</v>
      </c>
    </row>
    <row r="71" spans="1:16" s="27" customFormat="1" ht="12.75" customHeight="1">
      <c r="B71" s="29" t="s">
        <v>57</v>
      </c>
      <c r="D71" s="30" t="s">
        <v>94</v>
      </c>
      <c r="E71" s="30" t="s">
        <v>277</v>
      </c>
      <c r="I71" s="31">
        <f>SUM(I72:I76)</f>
        <v>2011.0190000000002</v>
      </c>
      <c r="K71" s="32">
        <f>SUM(K72:K76)</f>
        <v>9.0999999999999998E-2</v>
      </c>
      <c r="M71" s="32">
        <f>SUM(M72:M76)</f>
        <v>0</v>
      </c>
      <c r="P71" s="30" t="s">
        <v>61</v>
      </c>
    </row>
    <row r="72" spans="1:16" s="34" customFormat="1" ht="12.75" customHeight="1">
      <c r="A72" s="33" t="s">
        <v>235</v>
      </c>
      <c r="B72" s="33" t="s">
        <v>63</v>
      </c>
      <c r="C72" s="33" t="s">
        <v>69</v>
      </c>
      <c r="D72" s="34" t="s">
        <v>282</v>
      </c>
      <c r="E72" s="34" t="s">
        <v>283</v>
      </c>
      <c r="F72" s="33" t="s">
        <v>123</v>
      </c>
      <c r="G72" s="35">
        <v>28</v>
      </c>
      <c r="H72" s="36">
        <v>10.199999999999999</v>
      </c>
      <c r="I72" s="36">
        <f>ROUND(G72*H72,3)</f>
        <v>285.60000000000002</v>
      </c>
      <c r="J72" s="37">
        <v>3.2499999999999999E-3</v>
      </c>
      <c r="K72" s="35">
        <f>G72*J72</f>
        <v>9.0999999999999998E-2</v>
      </c>
      <c r="L72" s="37">
        <v>0</v>
      </c>
      <c r="M72" s="35">
        <f>G72*L72</f>
        <v>0</v>
      </c>
      <c r="N72" s="38"/>
      <c r="O72" s="39">
        <v>4</v>
      </c>
      <c r="P72" s="34" t="s">
        <v>68</v>
      </c>
    </row>
    <row r="73" spans="1:16" s="34" customFormat="1" ht="12.75" customHeight="1">
      <c r="A73" s="33" t="s">
        <v>238</v>
      </c>
      <c r="B73" s="33" t="s">
        <v>63</v>
      </c>
      <c r="C73" s="33" t="s">
        <v>69</v>
      </c>
      <c r="D73" s="34" t="s">
        <v>285</v>
      </c>
      <c r="E73" s="34" t="s">
        <v>286</v>
      </c>
      <c r="F73" s="33" t="s">
        <v>162</v>
      </c>
      <c r="G73" s="35">
        <v>83.072999999999993</v>
      </c>
      <c r="H73" s="36">
        <v>2.1</v>
      </c>
      <c r="I73" s="36">
        <f>ROUND(G73*H73,3)</f>
        <v>174.453</v>
      </c>
      <c r="J73" s="37">
        <v>0</v>
      </c>
      <c r="K73" s="35">
        <f>G73*J73</f>
        <v>0</v>
      </c>
      <c r="L73" s="37">
        <v>0</v>
      </c>
      <c r="M73" s="35">
        <f>G73*L73</f>
        <v>0</v>
      </c>
      <c r="N73" s="38"/>
      <c r="O73" s="39">
        <v>4</v>
      </c>
      <c r="P73" s="34" t="s">
        <v>68</v>
      </c>
    </row>
    <row r="74" spans="1:16" s="34" customFormat="1" ht="12.75" customHeight="1">
      <c r="A74" s="33" t="s">
        <v>241</v>
      </c>
      <c r="B74" s="33" t="s">
        <v>63</v>
      </c>
      <c r="C74" s="33" t="s">
        <v>69</v>
      </c>
      <c r="D74" s="34" t="s">
        <v>288</v>
      </c>
      <c r="E74" s="34" t="s">
        <v>289</v>
      </c>
      <c r="F74" s="33" t="s">
        <v>162</v>
      </c>
      <c r="G74" s="35">
        <v>415.35</v>
      </c>
      <c r="H74" s="36">
        <v>0.42</v>
      </c>
      <c r="I74" s="36">
        <f>ROUND(G74*H74,3)</f>
        <v>174.447</v>
      </c>
      <c r="J74" s="37">
        <v>0</v>
      </c>
      <c r="K74" s="35">
        <f>G74*J74</f>
        <v>0</v>
      </c>
      <c r="L74" s="37">
        <v>0</v>
      </c>
      <c r="M74" s="35">
        <f>G74*L74</f>
        <v>0</v>
      </c>
      <c r="N74" s="38"/>
      <c r="O74" s="39">
        <v>4</v>
      </c>
      <c r="P74" s="34" t="s">
        <v>68</v>
      </c>
    </row>
    <row r="75" spans="1:16" s="34" customFormat="1" ht="12.75" customHeight="1">
      <c r="A75" s="33" t="s">
        <v>244</v>
      </c>
      <c r="B75" s="33" t="s">
        <v>63</v>
      </c>
      <c r="C75" s="33" t="s">
        <v>69</v>
      </c>
      <c r="D75" s="34" t="s">
        <v>291</v>
      </c>
      <c r="E75" s="34" t="s">
        <v>292</v>
      </c>
      <c r="F75" s="33" t="s">
        <v>162</v>
      </c>
      <c r="G75" s="35">
        <v>83.072999999999993</v>
      </c>
      <c r="H75" s="36">
        <v>5.17</v>
      </c>
      <c r="I75" s="36">
        <f>ROUND(G75*H75,3)</f>
        <v>429.48700000000002</v>
      </c>
      <c r="J75" s="37">
        <v>0</v>
      </c>
      <c r="K75" s="35">
        <f>G75*J75</f>
        <v>0</v>
      </c>
      <c r="L75" s="37">
        <v>0</v>
      </c>
      <c r="M75" s="35">
        <f>G75*L75</f>
        <v>0</v>
      </c>
      <c r="N75" s="38"/>
      <c r="O75" s="39">
        <v>4</v>
      </c>
      <c r="P75" s="34" t="s">
        <v>68</v>
      </c>
    </row>
    <row r="76" spans="1:16" s="34" customFormat="1" ht="12.75" customHeight="1">
      <c r="A76" s="33" t="s">
        <v>247</v>
      </c>
      <c r="B76" s="33" t="s">
        <v>63</v>
      </c>
      <c r="C76" s="33" t="s">
        <v>69</v>
      </c>
      <c r="D76" s="34" t="s">
        <v>294</v>
      </c>
      <c r="E76" s="34" t="s">
        <v>295</v>
      </c>
      <c r="F76" s="33" t="s">
        <v>162</v>
      </c>
      <c r="G76" s="35">
        <v>83.072999999999993</v>
      </c>
      <c r="H76" s="36">
        <v>11.4</v>
      </c>
      <c r="I76" s="36">
        <f>ROUND(G76*H76,3)</f>
        <v>947.03200000000004</v>
      </c>
      <c r="J76" s="37">
        <v>0</v>
      </c>
      <c r="K76" s="35">
        <f>G76*J76</f>
        <v>0</v>
      </c>
      <c r="L76" s="37">
        <v>0</v>
      </c>
      <c r="M76" s="35">
        <f>G76*L76</f>
        <v>0</v>
      </c>
      <c r="N76" s="38"/>
      <c r="O76" s="39">
        <v>4</v>
      </c>
      <c r="P76" s="34" t="s">
        <v>68</v>
      </c>
    </row>
    <row r="77" spans="1:16" s="27" customFormat="1" ht="12.75" customHeight="1">
      <c r="B77" s="29" t="s">
        <v>57</v>
      </c>
      <c r="D77" s="30" t="s">
        <v>296</v>
      </c>
      <c r="E77" s="30" t="s">
        <v>297</v>
      </c>
      <c r="I77" s="31">
        <f>SUM(I78:I79)</f>
        <v>15753.404</v>
      </c>
      <c r="K77" s="32">
        <f>SUM(K78:K79)</f>
        <v>0</v>
      </c>
      <c r="M77" s="32">
        <f>SUM(M78:M79)</f>
        <v>0</v>
      </c>
      <c r="P77" s="30" t="s">
        <v>61</v>
      </c>
    </row>
    <row r="78" spans="1:16" s="34" customFormat="1" ht="12.75" customHeight="1">
      <c r="A78" s="33" t="s">
        <v>250</v>
      </c>
      <c r="B78" s="33" t="s">
        <v>63</v>
      </c>
      <c r="C78" s="33" t="s">
        <v>69</v>
      </c>
      <c r="D78" s="34" t="s">
        <v>299</v>
      </c>
      <c r="E78" s="34" t="s">
        <v>300</v>
      </c>
      <c r="F78" s="33" t="s">
        <v>162</v>
      </c>
      <c r="G78" s="35">
        <v>742.03499999999997</v>
      </c>
      <c r="H78" s="36">
        <v>2.5299999999999998</v>
      </c>
      <c r="I78" s="36">
        <f>ROUND(G78*H78,3)</f>
        <v>1877.3489999999999</v>
      </c>
      <c r="J78" s="37">
        <v>0</v>
      </c>
      <c r="K78" s="35">
        <f>G78*J78</f>
        <v>0</v>
      </c>
      <c r="L78" s="37">
        <v>0</v>
      </c>
      <c r="M78" s="35">
        <f>G78*L78</f>
        <v>0</v>
      </c>
      <c r="N78" s="38"/>
      <c r="O78" s="39">
        <v>4</v>
      </c>
      <c r="P78" s="34" t="s">
        <v>68</v>
      </c>
    </row>
    <row r="79" spans="1:16" s="34" customFormat="1" ht="12.75" customHeight="1">
      <c r="A79" s="33" t="s">
        <v>253</v>
      </c>
      <c r="B79" s="33" t="s">
        <v>63</v>
      </c>
      <c r="C79" s="33" t="s">
        <v>176</v>
      </c>
      <c r="D79" s="34" t="s">
        <v>302</v>
      </c>
      <c r="E79" s="34" t="s">
        <v>303</v>
      </c>
      <c r="F79" s="33" t="s">
        <v>162</v>
      </c>
      <c r="G79" s="35">
        <v>742.03499999999997</v>
      </c>
      <c r="H79" s="36">
        <v>18.7</v>
      </c>
      <c r="I79" s="36">
        <f>ROUND(G79*H79,3)</f>
        <v>13876.055</v>
      </c>
      <c r="J79" s="37">
        <v>0</v>
      </c>
      <c r="K79" s="35">
        <f>G79*J79</f>
        <v>0</v>
      </c>
      <c r="L79" s="37">
        <v>0</v>
      </c>
      <c r="M79" s="35">
        <f>G79*L79</f>
        <v>0</v>
      </c>
      <c r="N79" s="38"/>
      <c r="O79" s="39">
        <v>4</v>
      </c>
      <c r="P79" s="34" t="s">
        <v>68</v>
      </c>
    </row>
    <row r="80" spans="1:16" s="27" customFormat="1" ht="12.75" customHeight="1">
      <c r="B80" s="47" t="s">
        <v>57</v>
      </c>
      <c r="D80" s="28" t="s">
        <v>125</v>
      </c>
      <c r="E80" s="28" t="s">
        <v>304</v>
      </c>
      <c r="I80" s="48">
        <f>I81</f>
        <v>390.6</v>
      </c>
      <c r="K80" s="49">
        <f>K81</f>
        <v>0</v>
      </c>
      <c r="M80" s="49">
        <f>M81</f>
        <v>0</v>
      </c>
      <c r="P80" s="28" t="s">
        <v>60</v>
      </c>
    </row>
    <row r="81" spans="1:16" s="27" customFormat="1" ht="12.75" customHeight="1">
      <c r="B81" s="29" t="s">
        <v>57</v>
      </c>
      <c r="D81" s="30" t="s">
        <v>305</v>
      </c>
      <c r="E81" s="30" t="s">
        <v>306</v>
      </c>
      <c r="I81" s="31">
        <f>SUM(I82:I83)</f>
        <v>390.6</v>
      </c>
      <c r="K81" s="32">
        <f>SUM(K82:K83)</f>
        <v>0</v>
      </c>
      <c r="M81" s="32">
        <f>SUM(M82:M83)</f>
        <v>0</v>
      </c>
      <c r="P81" s="30" t="s">
        <v>61</v>
      </c>
    </row>
    <row r="82" spans="1:16" s="34" customFormat="1" ht="12.75" customHeight="1">
      <c r="A82" s="33" t="s">
        <v>256</v>
      </c>
      <c r="B82" s="33" t="s">
        <v>63</v>
      </c>
      <c r="C82" s="33" t="s">
        <v>308</v>
      </c>
      <c r="D82" s="34" t="s">
        <v>309</v>
      </c>
      <c r="E82" s="34" t="s">
        <v>310</v>
      </c>
      <c r="F82" s="33" t="s">
        <v>72</v>
      </c>
      <c r="G82" s="35">
        <v>21.7</v>
      </c>
      <c r="H82" s="36">
        <v>5.5</v>
      </c>
      <c r="I82" s="36">
        <f>ROUND(G82*H82,3)</f>
        <v>119.35</v>
      </c>
      <c r="J82" s="37">
        <v>0</v>
      </c>
      <c r="K82" s="35">
        <f>G82*J82</f>
        <v>0</v>
      </c>
      <c r="L82" s="37">
        <v>0</v>
      </c>
      <c r="M82" s="35">
        <f>G82*L82</f>
        <v>0</v>
      </c>
      <c r="N82" s="38"/>
      <c r="O82" s="39">
        <v>64</v>
      </c>
      <c r="P82" s="34" t="s">
        <v>68</v>
      </c>
    </row>
    <row r="83" spans="1:16" s="34" customFormat="1" ht="12.75" customHeight="1">
      <c r="A83" s="33" t="s">
        <v>259</v>
      </c>
      <c r="B83" s="33" t="s">
        <v>63</v>
      </c>
      <c r="C83" s="33" t="s">
        <v>308</v>
      </c>
      <c r="D83" s="34" t="s">
        <v>312</v>
      </c>
      <c r="E83" s="34" t="s">
        <v>313</v>
      </c>
      <c r="F83" s="33" t="s">
        <v>72</v>
      </c>
      <c r="G83" s="35">
        <v>21.7</v>
      </c>
      <c r="H83" s="36">
        <v>12.5</v>
      </c>
      <c r="I83" s="36">
        <f>ROUND(G83*H83,3)</f>
        <v>271.25</v>
      </c>
      <c r="J83" s="37">
        <v>0</v>
      </c>
      <c r="K83" s="35">
        <f>G83*J83</f>
        <v>0</v>
      </c>
      <c r="L83" s="37">
        <v>0</v>
      </c>
      <c r="M83" s="35">
        <f>G83*L83</f>
        <v>0</v>
      </c>
      <c r="N83" s="38"/>
      <c r="O83" s="39">
        <v>64</v>
      </c>
      <c r="P83" s="34" t="s">
        <v>68</v>
      </c>
    </row>
    <row r="84" spans="1:16" s="50" customFormat="1" ht="12.75" customHeight="1">
      <c r="E84" s="51" t="s">
        <v>314</v>
      </c>
      <c r="I84" s="52">
        <f>I14+I80</f>
        <v>129554.12799999998</v>
      </c>
      <c r="K84" s="53">
        <f>K14+K80</f>
        <v>737.96776028436216</v>
      </c>
      <c r="M84" s="53">
        <f>M14+M80</f>
        <v>83.072499999999991</v>
      </c>
    </row>
  </sheetData>
  <pageMargins left="0.7" right="0.7" top="0.75" bottom="0.75" header="0.3" footer="0.3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2"/>
  <sheetViews>
    <sheetView topLeftCell="A28" workbookViewId="0">
      <selection activeCell="H46" sqref="H46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0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'[19]Krycí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'[19]Krycí list'!E7</f>
        <v xml:space="preserve">Stoka ´´Z1´´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'[19]Krycí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'[19]Krycí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'[19]Krycí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I15+I33+I35+I39+I50</f>
        <v>67156.870999999999</v>
      </c>
      <c r="J14" s="23"/>
      <c r="K14" s="26">
        <f>K15+K33+K35+K39+K50</f>
        <v>422.15864814555977</v>
      </c>
      <c r="L14" s="23"/>
      <c r="M14" s="26">
        <f>M15+M33+M35+M39+M50</f>
        <v>0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SUM(I16:I32)</f>
        <v>35089.118999999999</v>
      </c>
      <c r="K15" s="32">
        <f>SUM(K16:K32)</f>
        <v>316.480229673395</v>
      </c>
      <c r="M15" s="32">
        <f>SUM(M16:M32)</f>
        <v>0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0.23599999999999999</v>
      </c>
      <c r="H16" s="36">
        <v>810</v>
      </c>
      <c r="I16" s="36">
        <f t="shared" ref="I16:I32" si="0">ROUND(G16*H16,3)</f>
        <v>191.16</v>
      </c>
      <c r="J16" s="37">
        <v>0</v>
      </c>
      <c r="K16" s="35">
        <f t="shared" ref="K16:K32" si="1">G16*J16</f>
        <v>0</v>
      </c>
      <c r="L16" s="37">
        <v>0</v>
      </c>
      <c r="M16" s="35">
        <f t="shared" ref="M16:M32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64</v>
      </c>
      <c r="D17" s="34" t="s">
        <v>321</v>
      </c>
      <c r="E17" s="34" t="s">
        <v>322</v>
      </c>
      <c r="F17" s="33" t="s">
        <v>93</v>
      </c>
      <c r="G17" s="35">
        <v>87.596999999999994</v>
      </c>
      <c r="H17" s="36">
        <v>11.093999999999999</v>
      </c>
      <c r="I17" s="36">
        <f t="shared" si="0"/>
        <v>971.80100000000004</v>
      </c>
      <c r="J17" s="37">
        <v>0</v>
      </c>
      <c r="K17" s="35">
        <f t="shared" si="1"/>
        <v>0</v>
      </c>
      <c r="L17" s="37">
        <v>0</v>
      </c>
      <c r="M17" s="35">
        <f t="shared" si="2"/>
        <v>0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64</v>
      </c>
      <c r="D18" s="34" t="s">
        <v>110</v>
      </c>
      <c r="E18" s="34" t="s">
        <v>111</v>
      </c>
      <c r="F18" s="33" t="s">
        <v>93</v>
      </c>
      <c r="G18" s="35">
        <v>87.596999999999994</v>
      </c>
      <c r="H18" s="36">
        <v>1.48</v>
      </c>
      <c r="I18" s="36">
        <f t="shared" si="0"/>
        <v>129.64400000000001</v>
      </c>
      <c r="J18" s="37">
        <v>0</v>
      </c>
      <c r="K18" s="35">
        <f t="shared" si="1"/>
        <v>0</v>
      </c>
      <c r="L18" s="37">
        <v>0</v>
      </c>
      <c r="M18" s="35">
        <f t="shared" si="2"/>
        <v>0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64</v>
      </c>
      <c r="D19" s="34" t="s">
        <v>343</v>
      </c>
      <c r="E19" s="34" t="s">
        <v>344</v>
      </c>
      <c r="F19" s="33" t="s">
        <v>93</v>
      </c>
      <c r="G19" s="35">
        <v>350.38900000000001</v>
      </c>
      <c r="H19" s="36">
        <v>25.8</v>
      </c>
      <c r="I19" s="36">
        <f t="shared" si="0"/>
        <v>9040.0360000000001</v>
      </c>
      <c r="J19" s="37">
        <v>0</v>
      </c>
      <c r="K19" s="35">
        <f t="shared" si="1"/>
        <v>0</v>
      </c>
      <c r="L19" s="37">
        <v>0</v>
      </c>
      <c r="M19" s="35">
        <f t="shared" si="2"/>
        <v>0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116</v>
      </c>
      <c r="E20" s="34" t="s">
        <v>102</v>
      </c>
      <c r="F20" s="33" t="s">
        <v>93</v>
      </c>
      <c r="G20" s="35">
        <v>350.38900000000001</v>
      </c>
      <c r="H20" s="36">
        <v>1.48</v>
      </c>
      <c r="I20" s="36">
        <f t="shared" si="0"/>
        <v>518.57600000000002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118</v>
      </c>
      <c r="E21" s="34" t="s">
        <v>119</v>
      </c>
      <c r="F21" s="33" t="s">
        <v>93</v>
      </c>
      <c r="G21" s="35">
        <v>145.995</v>
      </c>
      <c r="H21" s="36">
        <v>40.1</v>
      </c>
      <c r="I21" s="36">
        <f t="shared" si="0"/>
        <v>5854.4</v>
      </c>
      <c r="J21" s="37">
        <v>1.0656521E-2</v>
      </c>
      <c r="K21" s="35">
        <f t="shared" si="1"/>
        <v>1.555798783395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130</v>
      </c>
      <c r="E22" s="34" t="s">
        <v>131</v>
      </c>
      <c r="F22" s="33" t="s">
        <v>72</v>
      </c>
      <c r="G22" s="35">
        <v>934.37</v>
      </c>
      <c r="H22" s="36">
        <v>3.56</v>
      </c>
      <c r="I22" s="36">
        <f t="shared" si="0"/>
        <v>3326.357</v>
      </c>
      <c r="J22" s="37">
        <v>2.8197E-2</v>
      </c>
      <c r="K22" s="35">
        <f t="shared" si="1"/>
        <v>26.346430890000001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136</v>
      </c>
      <c r="E23" s="34" t="s">
        <v>137</v>
      </c>
      <c r="F23" s="33" t="s">
        <v>72</v>
      </c>
      <c r="G23" s="35">
        <v>934.37</v>
      </c>
      <c r="H23" s="36">
        <v>2.39</v>
      </c>
      <c r="I23" s="36">
        <f t="shared" si="0"/>
        <v>2233.1439999999998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142</v>
      </c>
      <c r="E24" s="34" t="s">
        <v>427</v>
      </c>
      <c r="F24" s="33" t="s">
        <v>143</v>
      </c>
      <c r="G24" s="35">
        <v>583.98099999999999</v>
      </c>
      <c r="H24" s="36">
        <v>3.19</v>
      </c>
      <c r="I24" s="36">
        <f t="shared" si="0"/>
        <v>1862.8989999999999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145</v>
      </c>
      <c r="E25" s="34" t="s">
        <v>146</v>
      </c>
      <c r="F25" s="33" t="s">
        <v>93</v>
      </c>
      <c r="G25" s="35">
        <v>221.25</v>
      </c>
      <c r="H25" s="36">
        <v>5.39</v>
      </c>
      <c r="I25" s="36">
        <f t="shared" si="0"/>
        <v>1192.538</v>
      </c>
      <c r="J25" s="37">
        <v>0</v>
      </c>
      <c r="K25" s="35">
        <f t="shared" si="1"/>
        <v>0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325</v>
      </c>
      <c r="E26" s="34" t="s">
        <v>326</v>
      </c>
      <c r="F26" s="33" t="s">
        <v>93</v>
      </c>
      <c r="G26" s="35">
        <v>221.25</v>
      </c>
      <c r="H26" s="36">
        <v>2.23</v>
      </c>
      <c r="I26" s="36">
        <f t="shared" si="0"/>
        <v>493.38799999999998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327</v>
      </c>
      <c r="E27" s="34" t="s">
        <v>328</v>
      </c>
      <c r="F27" s="33" t="s">
        <v>93</v>
      </c>
      <c r="G27" s="35">
        <v>221.25</v>
      </c>
      <c r="H27" s="36">
        <v>1.92</v>
      </c>
      <c r="I27" s="36">
        <f t="shared" si="0"/>
        <v>424.8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345</v>
      </c>
      <c r="E28" s="34" t="s">
        <v>346</v>
      </c>
      <c r="F28" s="33" t="s">
        <v>93</v>
      </c>
      <c r="G28" s="35">
        <v>362.73099999999999</v>
      </c>
      <c r="H28" s="36">
        <v>5.5</v>
      </c>
      <c r="I28" s="36">
        <f t="shared" si="0"/>
        <v>1995.021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157</v>
      </c>
      <c r="E29" s="34" t="s">
        <v>158</v>
      </c>
      <c r="F29" s="33" t="s">
        <v>93</v>
      </c>
      <c r="G29" s="35">
        <v>160.31800000000001</v>
      </c>
      <c r="H29" s="36">
        <v>12.59</v>
      </c>
      <c r="I29" s="36">
        <f t="shared" si="0"/>
        <v>2018.404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40" t="s">
        <v>112</v>
      </c>
      <c r="B30" s="40" t="s">
        <v>125</v>
      </c>
      <c r="C30" s="40" t="s">
        <v>126</v>
      </c>
      <c r="D30" s="41" t="s">
        <v>160</v>
      </c>
      <c r="E30" s="41" t="s">
        <v>161</v>
      </c>
      <c r="F30" s="40" t="s">
        <v>162</v>
      </c>
      <c r="G30" s="42">
        <v>288.572</v>
      </c>
      <c r="H30" s="43">
        <v>14.53</v>
      </c>
      <c r="I30" s="43">
        <f t="shared" si="0"/>
        <v>4192.951</v>
      </c>
      <c r="J30" s="44">
        <v>1</v>
      </c>
      <c r="K30" s="42">
        <f t="shared" si="1"/>
        <v>288.572</v>
      </c>
      <c r="L30" s="44">
        <v>0</v>
      </c>
      <c r="M30" s="42">
        <f t="shared" si="2"/>
        <v>0</v>
      </c>
      <c r="N30" s="45"/>
      <c r="O30" s="46">
        <v>8</v>
      </c>
      <c r="P30" s="41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167</v>
      </c>
      <c r="D31" s="34" t="s">
        <v>168</v>
      </c>
      <c r="E31" s="34" t="s">
        <v>169</v>
      </c>
      <c r="F31" s="33" t="s">
        <v>72</v>
      </c>
      <c r="G31" s="35">
        <v>295</v>
      </c>
      <c r="H31" s="36">
        <v>2</v>
      </c>
      <c r="I31" s="36">
        <f t="shared" si="0"/>
        <v>590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40" t="s">
        <v>117</v>
      </c>
      <c r="B32" s="40" t="s">
        <v>125</v>
      </c>
      <c r="C32" s="40" t="s">
        <v>126</v>
      </c>
      <c r="D32" s="41" t="s">
        <v>171</v>
      </c>
      <c r="E32" s="41" t="s">
        <v>172</v>
      </c>
      <c r="F32" s="40" t="s">
        <v>173</v>
      </c>
      <c r="G32" s="42">
        <v>6</v>
      </c>
      <c r="H32" s="43">
        <v>9</v>
      </c>
      <c r="I32" s="43">
        <f t="shared" si="0"/>
        <v>54</v>
      </c>
      <c r="J32" s="44">
        <v>1E-3</v>
      </c>
      <c r="K32" s="42">
        <f t="shared" si="1"/>
        <v>6.0000000000000001E-3</v>
      </c>
      <c r="L32" s="44">
        <v>0</v>
      </c>
      <c r="M32" s="42">
        <f t="shared" si="2"/>
        <v>0</v>
      </c>
      <c r="N32" s="45"/>
      <c r="O32" s="46">
        <v>8</v>
      </c>
      <c r="P32" s="41" t="s">
        <v>68</v>
      </c>
    </row>
    <row r="33" spans="1:16" s="27" customFormat="1" ht="12.75" customHeight="1">
      <c r="B33" s="29" t="s">
        <v>57</v>
      </c>
      <c r="D33" s="30" t="s">
        <v>73</v>
      </c>
      <c r="E33" s="30" t="s">
        <v>183</v>
      </c>
      <c r="I33" s="31">
        <f>I34</f>
        <v>693.84</v>
      </c>
      <c r="K33" s="32">
        <f>K34</f>
        <v>0</v>
      </c>
      <c r="M33" s="32">
        <f>M34</f>
        <v>0</v>
      </c>
      <c r="P33" s="30" t="s">
        <v>61</v>
      </c>
    </row>
    <row r="34" spans="1:16" s="34" customFormat="1" ht="12.75" customHeight="1">
      <c r="A34" s="33" t="s">
        <v>120</v>
      </c>
      <c r="B34" s="33" t="s">
        <v>63</v>
      </c>
      <c r="C34" s="33" t="s">
        <v>176</v>
      </c>
      <c r="D34" s="34" t="s">
        <v>185</v>
      </c>
      <c r="E34" s="34" t="s">
        <v>186</v>
      </c>
      <c r="F34" s="33" t="s">
        <v>123</v>
      </c>
      <c r="G34" s="35">
        <v>236</v>
      </c>
      <c r="H34" s="36">
        <v>2.94</v>
      </c>
      <c r="I34" s="36">
        <f>ROUND(G34*H34,3)</f>
        <v>693.84</v>
      </c>
      <c r="J34" s="37">
        <v>0</v>
      </c>
      <c r="K34" s="35">
        <f>G34*J34</f>
        <v>0</v>
      </c>
      <c r="L34" s="37">
        <v>0</v>
      </c>
      <c r="M34" s="35">
        <f>G34*L34</f>
        <v>0</v>
      </c>
      <c r="N34" s="38"/>
      <c r="O34" s="39">
        <v>4</v>
      </c>
      <c r="P34" s="34" t="s">
        <v>68</v>
      </c>
    </row>
    <row r="35" spans="1:16" s="27" customFormat="1" ht="12.75" customHeight="1">
      <c r="B35" s="29" t="s">
        <v>57</v>
      </c>
      <c r="D35" s="30" t="s">
        <v>76</v>
      </c>
      <c r="E35" s="30" t="s">
        <v>187</v>
      </c>
      <c r="I35" s="31">
        <f>SUM(I36:I38)</f>
        <v>2185.9360000000001</v>
      </c>
      <c r="K35" s="32">
        <f>SUM(K36:K38)</f>
        <v>87.414216212164803</v>
      </c>
      <c r="M35" s="32">
        <f>SUM(M36:M38)</f>
        <v>0</v>
      </c>
      <c r="P35" s="30" t="s">
        <v>61</v>
      </c>
    </row>
    <row r="36" spans="1:16" s="34" customFormat="1" ht="12.75" customHeight="1">
      <c r="A36" s="33" t="s">
        <v>124</v>
      </c>
      <c r="B36" s="33" t="s">
        <v>63</v>
      </c>
      <c r="C36" s="33" t="s">
        <v>176</v>
      </c>
      <c r="D36" s="34" t="s">
        <v>189</v>
      </c>
      <c r="E36" s="34" t="s">
        <v>190</v>
      </c>
      <c r="F36" s="33" t="s">
        <v>93</v>
      </c>
      <c r="G36" s="35">
        <v>44.25</v>
      </c>
      <c r="H36" s="36">
        <v>42.62</v>
      </c>
      <c r="I36" s="36">
        <f>ROUND(G36*H36,3)</f>
        <v>1885.9349999999999</v>
      </c>
      <c r="J36" s="37">
        <v>1.8907700000000001</v>
      </c>
      <c r="K36" s="35">
        <f>G36*J36</f>
        <v>83.666572500000001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34" customFormat="1" ht="12.75" customHeight="1">
      <c r="A37" s="33" t="s">
        <v>129</v>
      </c>
      <c r="B37" s="33" t="s">
        <v>63</v>
      </c>
      <c r="C37" s="33" t="s">
        <v>176</v>
      </c>
      <c r="D37" s="34" t="s">
        <v>192</v>
      </c>
      <c r="E37" s="34" t="s">
        <v>193</v>
      </c>
      <c r="F37" s="33" t="s">
        <v>93</v>
      </c>
      <c r="G37" s="35">
        <v>1.512</v>
      </c>
      <c r="H37" s="36">
        <v>137.18</v>
      </c>
      <c r="I37" s="36">
        <f>ROUND(G37*H37,3)</f>
        <v>207.416</v>
      </c>
      <c r="J37" s="37">
        <v>2.3684770053999999</v>
      </c>
      <c r="K37" s="35">
        <f>G37*J37</f>
        <v>3.5811372321647998</v>
      </c>
      <c r="L37" s="37">
        <v>0</v>
      </c>
      <c r="M37" s="35">
        <f>G37*L37</f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195</v>
      </c>
      <c r="E38" s="34" t="s">
        <v>196</v>
      </c>
      <c r="F38" s="33" t="s">
        <v>72</v>
      </c>
      <c r="G38" s="35">
        <v>5.04</v>
      </c>
      <c r="H38" s="36">
        <v>18.37</v>
      </c>
      <c r="I38" s="36">
        <f>ROUND(G38*H38,3)</f>
        <v>92.584999999999994</v>
      </c>
      <c r="J38" s="37">
        <v>3.3036999999999997E-2</v>
      </c>
      <c r="K38" s="35">
        <f>G38*J38</f>
        <v>0.16650647999999998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90</v>
      </c>
      <c r="E39" s="30" t="s">
        <v>216</v>
      </c>
      <c r="I39" s="31">
        <f>SUM(I40:I49)</f>
        <v>21243</v>
      </c>
      <c r="K39" s="32">
        <f>SUM(K40:K49)</f>
        <v>18.264202260000001</v>
      </c>
      <c r="M39" s="32">
        <f>SUM(M40:M49)</f>
        <v>0</v>
      </c>
      <c r="P39" s="30" t="s">
        <v>61</v>
      </c>
    </row>
    <row r="40" spans="1:16" s="34" customFormat="1" ht="12.75" customHeight="1">
      <c r="A40" s="33" t="s">
        <v>135</v>
      </c>
      <c r="B40" s="33" t="s">
        <v>63</v>
      </c>
      <c r="C40" s="33" t="s">
        <v>176</v>
      </c>
      <c r="D40" s="34" t="s">
        <v>331</v>
      </c>
      <c r="E40" s="34" t="s">
        <v>332</v>
      </c>
      <c r="F40" s="33" t="s">
        <v>123</v>
      </c>
      <c r="G40" s="35">
        <v>236</v>
      </c>
      <c r="H40" s="36">
        <v>3</v>
      </c>
      <c r="I40" s="36">
        <f t="shared" ref="I40:I49" si="3">ROUND(G40*H40,3)</f>
        <v>708</v>
      </c>
      <c r="J40" s="37">
        <v>1.1060000000000001E-5</v>
      </c>
      <c r="K40" s="35">
        <f t="shared" ref="K40:K49" si="4">G40*J40</f>
        <v>2.6101600000000003E-3</v>
      </c>
      <c r="L40" s="37">
        <v>0</v>
      </c>
      <c r="M40" s="35">
        <f t="shared" ref="M40:M49" si="5">G40*L40</f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40" t="s">
        <v>138</v>
      </c>
      <c r="B41" s="40" t="s">
        <v>125</v>
      </c>
      <c r="C41" s="40" t="s">
        <v>126</v>
      </c>
      <c r="D41" s="41" t="s">
        <v>333</v>
      </c>
      <c r="E41" s="41" t="s">
        <v>498</v>
      </c>
      <c r="F41" s="40" t="s">
        <v>225</v>
      </c>
      <c r="G41" s="42">
        <v>41</v>
      </c>
      <c r="H41" s="43">
        <v>280.5</v>
      </c>
      <c r="I41" s="43">
        <f t="shared" si="3"/>
        <v>11500.5</v>
      </c>
      <c r="J41" s="44">
        <v>1.388E-2</v>
      </c>
      <c r="K41" s="42">
        <f t="shared" si="4"/>
        <v>0.56908000000000003</v>
      </c>
      <c r="L41" s="44">
        <v>0</v>
      </c>
      <c r="M41" s="42">
        <f t="shared" si="5"/>
        <v>0</v>
      </c>
      <c r="N41" s="45"/>
      <c r="O41" s="46">
        <v>8</v>
      </c>
      <c r="P41" s="41" t="s">
        <v>68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334</v>
      </c>
      <c r="E42" s="34" t="s">
        <v>335</v>
      </c>
      <c r="F42" s="33" t="s">
        <v>225</v>
      </c>
      <c r="G42" s="35">
        <v>15</v>
      </c>
      <c r="H42" s="36">
        <v>5.5</v>
      </c>
      <c r="I42" s="36">
        <f t="shared" si="3"/>
        <v>82.5</v>
      </c>
      <c r="J42" s="37">
        <v>6.6000000000000005E-5</v>
      </c>
      <c r="K42" s="35">
        <f t="shared" si="4"/>
        <v>9.8999999999999999E-4</v>
      </c>
      <c r="L42" s="37">
        <v>0</v>
      </c>
      <c r="M42" s="35">
        <f t="shared" si="5"/>
        <v>0</v>
      </c>
      <c r="N42" s="38"/>
      <c r="O42" s="39">
        <v>4</v>
      </c>
      <c r="P42" s="34" t="s">
        <v>68</v>
      </c>
    </row>
    <row r="43" spans="1:16" s="34" customFormat="1" ht="12.75" customHeight="1">
      <c r="A43" s="40" t="s">
        <v>144</v>
      </c>
      <c r="B43" s="40" t="s">
        <v>125</v>
      </c>
      <c r="C43" s="40" t="s">
        <v>126</v>
      </c>
      <c r="D43" s="41" t="s">
        <v>336</v>
      </c>
      <c r="E43" s="41" t="s">
        <v>337</v>
      </c>
      <c r="F43" s="40" t="s">
        <v>225</v>
      </c>
      <c r="G43" s="42">
        <v>15</v>
      </c>
      <c r="H43" s="43">
        <v>52.3</v>
      </c>
      <c r="I43" s="43">
        <f t="shared" si="3"/>
        <v>784.5</v>
      </c>
      <c r="J43" s="44">
        <v>0</v>
      </c>
      <c r="K43" s="42">
        <f t="shared" si="4"/>
        <v>0</v>
      </c>
      <c r="L43" s="44">
        <v>0</v>
      </c>
      <c r="M43" s="42">
        <f t="shared" si="5"/>
        <v>0</v>
      </c>
      <c r="N43" s="45"/>
      <c r="O43" s="46">
        <v>8</v>
      </c>
      <c r="P43" s="41" t="s">
        <v>68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338</v>
      </c>
      <c r="E44" s="34" t="s">
        <v>339</v>
      </c>
      <c r="F44" s="33" t="s">
        <v>123</v>
      </c>
      <c r="G44" s="35">
        <v>236</v>
      </c>
      <c r="H44" s="36">
        <v>4.5</v>
      </c>
      <c r="I44" s="36">
        <f t="shared" si="3"/>
        <v>1062</v>
      </c>
      <c r="J44" s="37">
        <v>0</v>
      </c>
      <c r="K44" s="35">
        <f t="shared" si="4"/>
        <v>0</v>
      </c>
      <c r="L44" s="37">
        <v>0</v>
      </c>
      <c r="M44" s="35">
        <f t="shared" si="5"/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233</v>
      </c>
      <c r="E45" s="34" t="s">
        <v>362</v>
      </c>
      <c r="F45" s="33" t="s">
        <v>225</v>
      </c>
      <c r="G45" s="35">
        <v>4</v>
      </c>
      <c r="H45" s="36">
        <v>700</v>
      </c>
      <c r="I45" s="36">
        <f t="shared" si="3"/>
        <v>2800</v>
      </c>
      <c r="J45" s="37">
        <v>2.1909299999999998</v>
      </c>
      <c r="K45" s="35">
        <f t="shared" si="4"/>
        <v>8.7637199999999993</v>
      </c>
      <c r="L45" s="37">
        <v>0</v>
      </c>
      <c r="M45" s="35">
        <f t="shared" si="5"/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153</v>
      </c>
      <c r="B46" s="33" t="s">
        <v>63</v>
      </c>
      <c r="C46" s="33" t="s">
        <v>176</v>
      </c>
      <c r="D46" s="34" t="s">
        <v>236</v>
      </c>
      <c r="E46" s="34" t="s">
        <v>340</v>
      </c>
      <c r="F46" s="33" t="s">
        <v>225</v>
      </c>
      <c r="G46" s="35">
        <v>3</v>
      </c>
      <c r="H46" s="36">
        <v>760</v>
      </c>
      <c r="I46" s="36">
        <f t="shared" si="3"/>
        <v>2280</v>
      </c>
      <c r="J46" s="37">
        <v>2.7582200000000001</v>
      </c>
      <c r="K46" s="35">
        <f t="shared" si="4"/>
        <v>8.2746600000000008</v>
      </c>
      <c r="L46" s="37">
        <v>0</v>
      </c>
      <c r="M46" s="35">
        <f t="shared" si="5"/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156</v>
      </c>
      <c r="B47" s="33" t="s">
        <v>63</v>
      </c>
      <c r="C47" s="33" t="s">
        <v>176</v>
      </c>
      <c r="D47" s="34" t="s">
        <v>254</v>
      </c>
      <c r="E47" s="34" t="s">
        <v>255</v>
      </c>
      <c r="F47" s="33" t="s">
        <v>225</v>
      </c>
      <c r="G47" s="35">
        <v>7</v>
      </c>
      <c r="H47" s="36">
        <v>27.7</v>
      </c>
      <c r="I47" s="36">
        <f t="shared" si="3"/>
        <v>193.9</v>
      </c>
      <c r="J47" s="37">
        <v>7.0203000000000002E-3</v>
      </c>
      <c r="K47" s="35">
        <f t="shared" si="4"/>
        <v>4.9142100000000001E-2</v>
      </c>
      <c r="L47" s="37">
        <v>0</v>
      </c>
      <c r="M47" s="35">
        <f t="shared" si="5"/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40" t="s">
        <v>159</v>
      </c>
      <c r="B48" s="40" t="s">
        <v>125</v>
      </c>
      <c r="C48" s="40" t="s">
        <v>126</v>
      </c>
      <c r="D48" s="41" t="s">
        <v>257</v>
      </c>
      <c r="E48" s="41" t="s">
        <v>258</v>
      </c>
      <c r="F48" s="40" t="s">
        <v>225</v>
      </c>
      <c r="G48" s="42">
        <v>3</v>
      </c>
      <c r="H48" s="43">
        <v>259.60000000000002</v>
      </c>
      <c r="I48" s="43">
        <f t="shared" si="3"/>
        <v>778.8</v>
      </c>
      <c r="J48" s="44">
        <v>0.06</v>
      </c>
      <c r="K48" s="42">
        <f t="shared" si="4"/>
        <v>0.18</v>
      </c>
      <c r="L48" s="44">
        <v>0</v>
      </c>
      <c r="M48" s="42">
        <f t="shared" si="5"/>
        <v>0</v>
      </c>
      <c r="N48" s="45"/>
      <c r="O48" s="46">
        <v>8</v>
      </c>
      <c r="P48" s="41" t="s">
        <v>68</v>
      </c>
    </row>
    <row r="49" spans="1:16" s="34" customFormat="1" ht="12.75" customHeight="1">
      <c r="A49" s="40" t="s">
        <v>163</v>
      </c>
      <c r="B49" s="40" t="s">
        <v>125</v>
      </c>
      <c r="C49" s="40" t="s">
        <v>126</v>
      </c>
      <c r="D49" s="41" t="s">
        <v>260</v>
      </c>
      <c r="E49" s="41" t="s">
        <v>261</v>
      </c>
      <c r="F49" s="40" t="s">
        <v>225</v>
      </c>
      <c r="G49" s="42">
        <v>4</v>
      </c>
      <c r="H49" s="43">
        <v>263.2</v>
      </c>
      <c r="I49" s="43">
        <f t="shared" si="3"/>
        <v>1052.8</v>
      </c>
      <c r="J49" s="44">
        <v>0.106</v>
      </c>
      <c r="K49" s="42">
        <f t="shared" si="4"/>
        <v>0.42399999999999999</v>
      </c>
      <c r="L49" s="44">
        <v>0</v>
      </c>
      <c r="M49" s="42">
        <f t="shared" si="5"/>
        <v>0</v>
      </c>
      <c r="N49" s="45"/>
      <c r="O49" s="46">
        <v>8</v>
      </c>
      <c r="P49" s="41" t="s">
        <v>68</v>
      </c>
    </row>
    <row r="50" spans="1:16" s="27" customFormat="1" ht="12.75" customHeight="1">
      <c r="B50" s="29" t="s">
        <v>57</v>
      </c>
      <c r="D50" s="30" t="s">
        <v>296</v>
      </c>
      <c r="E50" s="30" t="s">
        <v>297</v>
      </c>
      <c r="I50" s="31">
        <f>I51</f>
        <v>7944.9759999999997</v>
      </c>
      <c r="K50" s="32">
        <f>K51</f>
        <v>0</v>
      </c>
      <c r="M50" s="32">
        <f>M51</f>
        <v>0</v>
      </c>
      <c r="P50" s="30" t="s">
        <v>61</v>
      </c>
    </row>
    <row r="51" spans="1:16" s="34" customFormat="1" ht="12.75" customHeight="1">
      <c r="A51" s="33" t="s">
        <v>166</v>
      </c>
      <c r="B51" s="33" t="s">
        <v>63</v>
      </c>
      <c r="C51" s="33" t="s">
        <v>176</v>
      </c>
      <c r="D51" s="34" t="s">
        <v>302</v>
      </c>
      <c r="E51" s="34" t="s">
        <v>303</v>
      </c>
      <c r="F51" s="33" t="s">
        <v>162</v>
      </c>
      <c r="G51" s="35">
        <v>424.86500000000001</v>
      </c>
      <c r="H51" s="36">
        <v>18.7</v>
      </c>
      <c r="I51" s="36">
        <f>ROUND(G51*H51,3)</f>
        <v>7944.9759999999997</v>
      </c>
      <c r="J51" s="37">
        <v>0</v>
      </c>
      <c r="K51" s="35">
        <f>G51*J51</f>
        <v>0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50" customFormat="1" ht="12.75" customHeight="1">
      <c r="E52" s="51" t="s">
        <v>314</v>
      </c>
      <c r="I52" s="52">
        <f>I14</f>
        <v>67156.870999999999</v>
      </c>
      <c r="K52" s="53">
        <f>K14</f>
        <v>422.15864814555977</v>
      </c>
      <c r="M52" s="53">
        <f>M14</f>
        <v>0</v>
      </c>
    </row>
  </sheetData>
  <pageMargins left="0.7" right="0.7" top="0.75" bottom="0.75" header="0.3" footer="0.3"/>
  <pageSetup paperSize="9" scale="9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6"/>
  <sheetViews>
    <sheetView topLeftCell="A34" workbookViewId="0">
      <selection activeCell="R49" sqref="R49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9.42578125" style="7" customWidth="1"/>
    <col min="5" max="5" width="72.285156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'[20]Krycí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'[20]Krycí list'!E7</f>
        <v xml:space="preserve">Stoka ´´Z2´´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'[20]Krycí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'[20]Krycí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'[20]Krycí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I15+I35+I37+I41+I54</f>
        <v>40435.877</v>
      </c>
      <c r="J14" s="23"/>
      <c r="K14" s="26">
        <f>K15+K35+K37+K41+K54</f>
        <v>225.97101541523563</v>
      </c>
      <c r="L14" s="23"/>
      <c r="M14" s="26">
        <f>M15+M35+M37+M41+M54</f>
        <v>0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SUM(I16:I34)</f>
        <v>23136.545000000002</v>
      </c>
      <c r="K15" s="32">
        <f>SUM(K16:K34)</f>
        <v>167.74206297300699</v>
      </c>
      <c r="M15" s="32">
        <f>SUM(M16:M34)</f>
        <v>0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0.123</v>
      </c>
      <c r="H16" s="36">
        <v>810</v>
      </c>
      <c r="I16" s="36">
        <f t="shared" ref="I16:I34" si="0">ROUND(G16*H16,3)</f>
        <v>99.63</v>
      </c>
      <c r="J16" s="37">
        <v>0</v>
      </c>
      <c r="K16" s="35">
        <f t="shared" ref="K16:K34" si="1">G16*J16</f>
        <v>0</v>
      </c>
      <c r="L16" s="37">
        <v>0</v>
      </c>
      <c r="M16" s="35">
        <f t="shared" ref="M16:M34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64</v>
      </c>
      <c r="D17" s="34" t="s">
        <v>321</v>
      </c>
      <c r="E17" s="34" t="s">
        <v>322</v>
      </c>
      <c r="F17" s="33" t="s">
        <v>93</v>
      </c>
      <c r="G17" s="35">
        <v>56.5</v>
      </c>
      <c r="H17" s="36">
        <v>11.093999999999999</v>
      </c>
      <c r="I17" s="36">
        <f t="shared" si="0"/>
        <v>626.81100000000004</v>
      </c>
      <c r="J17" s="37">
        <v>0</v>
      </c>
      <c r="K17" s="35">
        <f t="shared" si="1"/>
        <v>0</v>
      </c>
      <c r="L17" s="37">
        <v>0</v>
      </c>
      <c r="M17" s="35">
        <f t="shared" si="2"/>
        <v>0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64</v>
      </c>
      <c r="D18" s="34" t="s">
        <v>110</v>
      </c>
      <c r="E18" s="34" t="s">
        <v>111</v>
      </c>
      <c r="F18" s="33" t="s">
        <v>93</v>
      </c>
      <c r="G18" s="35">
        <v>56.5</v>
      </c>
      <c r="H18" s="36">
        <v>1.48</v>
      </c>
      <c r="I18" s="36">
        <f t="shared" si="0"/>
        <v>83.62</v>
      </c>
      <c r="J18" s="37">
        <v>0</v>
      </c>
      <c r="K18" s="35">
        <f t="shared" si="1"/>
        <v>0</v>
      </c>
      <c r="L18" s="37">
        <v>0</v>
      </c>
      <c r="M18" s="35">
        <f t="shared" si="2"/>
        <v>0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64</v>
      </c>
      <c r="D19" s="34" t="s">
        <v>343</v>
      </c>
      <c r="E19" s="34" t="s">
        <v>344</v>
      </c>
      <c r="F19" s="33" t="s">
        <v>93</v>
      </c>
      <c r="G19" s="35">
        <v>226.001</v>
      </c>
      <c r="H19" s="36">
        <v>25.8</v>
      </c>
      <c r="I19" s="36">
        <f t="shared" si="0"/>
        <v>5830.826</v>
      </c>
      <c r="J19" s="37">
        <v>0</v>
      </c>
      <c r="K19" s="35">
        <f t="shared" si="1"/>
        <v>0</v>
      </c>
      <c r="L19" s="37">
        <v>0</v>
      </c>
      <c r="M19" s="35">
        <f t="shared" si="2"/>
        <v>0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116</v>
      </c>
      <c r="E20" s="34" t="s">
        <v>102</v>
      </c>
      <c r="F20" s="33" t="s">
        <v>93</v>
      </c>
      <c r="G20" s="35">
        <v>226.001</v>
      </c>
      <c r="H20" s="36">
        <v>1.48</v>
      </c>
      <c r="I20" s="36">
        <f t="shared" si="0"/>
        <v>334.48099999999999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118</v>
      </c>
      <c r="E21" s="34" t="s">
        <v>119</v>
      </c>
      <c r="F21" s="33" t="s">
        <v>93</v>
      </c>
      <c r="G21" s="35">
        <v>94.167000000000002</v>
      </c>
      <c r="H21" s="36">
        <v>40.1</v>
      </c>
      <c r="I21" s="36">
        <f t="shared" si="0"/>
        <v>3776.0970000000002</v>
      </c>
      <c r="J21" s="37">
        <v>1.0656521E-2</v>
      </c>
      <c r="K21" s="35">
        <f t="shared" si="1"/>
        <v>1.0034926130070001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130</v>
      </c>
      <c r="E22" s="34" t="s">
        <v>131</v>
      </c>
      <c r="F22" s="33" t="s">
        <v>72</v>
      </c>
      <c r="G22" s="35">
        <v>278.56</v>
      </c>
      <c r="H22" s="36">
        <v>3.56</v>
      </c>
      <c r="I22" s="36">
        <f t="shared" si="0"/>
        <v>991.67399999999998</v>
      </c>
      <c r="J22" s="37">
        <v>2.8197E-2</v>
      </c>
      <c r="K22" s="35">
        <f t="shared" si="1"/>
        <v>7.8545563200000004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133</v>
      </c>
      <c r="E23" s="34" t="s">
        <v>134</v>
      </c>
      <c r="F23" s="33" t="s">
        <v>72</v>
      </c>
      <c r="G23" s="35">
        <v>324.11</v>
      </c>
      <c r="H23" s="36">
        <v>7.1</v>
      </c>
      <c r="I23" s="36">
        <f t="shared" si="0"/>
        <v>2301.181</v>
      </c>
      <c r="J23" s="37">
        <v>2.6164E-2</v>
      </c>
      <c r="K23" s="35">
        <f t="shared" si="1"/>
        <v>8.4800140400000004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136</v>
      </c>
      <c r="E24" s="34" t="s">
        <v>137</v>
      </c>
      <c r="F24" s="33" t="s">
        <v>72</v>
      </c>
      <c r="G24" s="35">
        <v>278.56</v>
      </c>
      <c r="H24" s="36">
        <v>2.39</v>
      </c>
      <c r="I24" s="36">
        <f t="shared" si="0"/>
        <v>665.75800000000004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139</v>
      </c>
      <c r="E25" s="34" t="s">
        <v>140</v>
      </c>
      <c r="F25" s="33" t="s">
        <v>72</v>
      </c>
      <c r="G25" s="35">
        <v>324.11</v>
      </c>
      <c r="H25" s="36">
        <v>3.5</v>
      </c>
      <c r="I25" s="36">
        <f t="shared" si="0"/>
        <v>1134.385</v>
      </c>
      <c r="J25" s="37">
        <v>0</v>
      </c>
      <c r="K25" s="35">
        <f t="shared" si="1"/>
        <v>0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142</v>
      </c>
      <c r="E26" s="34" t="s">
        <v>427</v>
      </c>
      <c r="F26" s="33" t="s">
        <v>143</v>
      </c>
      <c r="G26" s="35">
        <v>376.66899999999998</v>
      </c>
      <c r="H26" s="36">
        <v>3.14</v>
      </c>
      <c r="I26" s="36">
        <f t="shared" si="0"/>
        <v>1182.741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145</v>
      </c>
      <c r="E27" s="34" t="s">
        <v>146</v>
      </c>
      <c r="F27" s="33" t="s">
        <v>93</v>
      </c>
      <c r="G27" s="35">
        <v>115.313</v>
      </c>
      <c r="H27" s="36">
        <v>5.39</v>
      </c>
      <c r="I27" s="36">
        <f t="shared" si="0"/>
        <v>621.53700000000003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325</v>
      </c>
      <c r="E28" s="34" t="s">
        <v>326</v>
      </c>
      <c r="F28" s="33" t="s">
        <v>93</v>
      </c>
      <c r="G28" s="35">
        <v>115.313</v>
      </c>
      <c r="H28" s="36">
        <v>2.23</v>
      </c>
      <c r="I28" s="36">
        <f t="shared" si="0"/>
        <v>257.14800000000002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327</v>
      </c>
      <c r="E29" s="34" t="s">
        <v>328</v>
      </c>
      <c r="F29" s="33" t="s">
        <v>93</v>
      </c>
      <c r="G29" s="35">
        <v>115.313</v>
      </c>
      <c r="H29" s="36">
        <v>1.92</v>
      </c>
      <c r="I29" s="36">
        <f t="shared" si="0"/>
        <v>221.40100000000001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345</v>
      </c>
      <c r="E30" s="34" t="s">
        <v>346</v>
      </c>
      <c r="F30" s="33" t="s">
        <v>93</v>
      </c>
      <c r="G30" s="35">
        <v>261.35599999999999</v>
      </c>
      <c r="H30" s="36">
        <v>5.5</v>
      </c>
      <c r="I30" s="36">
        <f t="shared" si="0"/>
        <v>1437.4580000000001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157</v>
      </c>
      <c r="E31" s="34" t="s">
        <v>158</v>
      </c>
      <c r="F31" s="33" t="s">
        <v>93</v>
      </c>
      <c r="G31" s="35">
        <v>83.555999999999997</v>
      </c>
      <c r="H31" s="36">
        <v>12.59</v>
      </c>
      <c r="I31" s="36">
        <f t="shared" si="0"/>
        <v>1051.97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40" t="s">
        <v>117</v>
      </c>
      <c r="B32" s="40" t="s">
        <v>125</v>
      </c>
      <c r="C32" s="40" t="s">
        <v>126</v>
      </c>
      <c r="D32" s="41" t="s">
        <v>160</v>
      </c>
      <c r="E32" s="41" t="s">
        <v>161</v>
      </c>
      <c r="F32" s="40" t="s">
        <v>162</v>
      </c>
      <c r="G32" s="42">
        <v>150.40100000000001</v>
      </c>
      <c r="H32" s="43">
        <v>14.53</v>
      </c>
      <c r="I32" s="43">
        <f t="shared" si="0"/>
        <v>2185.3270000000002</v>
      </c>
      <c r="J32" s="44">
        <v>1</v>
      </c>
      <c r="K32" s="42">
        <f t="shared" si="1"/>
        <v>150.40100000000001</v>
      </c>
      <c r="L32" s="44">
        <v>0</v>
      </c>
      <c r="M32" s="42">
        <f t="shared" si="2"/>
        <v>0</v>
      </c>
      <c r="N32" s="45"/>
      <c r="O32" s="46">
        <v>8</v>
      </c>
      <c r="P32" s="41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167</v>
      </c>
      <c r="D33" s="34" t="s">
        <v>168</v>
      </c>
      <c r="E33" s="34" t="s">
        <v>169</v>
      </c>
      <c r="F33" s="33" t="s">
        <v>72</v>
      </c>
      <c r="G33" s="35">
        <v>153.75</v>
      </c>
      <c r="H33" s="36">
        <v>2</v>
      </c>
      <c r="I33" s="36">
        <f t="shared" si="0"/>
        <v>307.5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171</v>
      </c>
      <c r="E34" s="41" t="s">
        <v>172</v>
      </c>
      <c r="F34" s="40" t="s">
        <v>173</v>
      </c>
      <c r="G34" s="42">
        <v>3</v>
      </c>
      <c r="H34" s="43">
        <v>9</v>
      </c>
      <c r="I34" s="43">
        <f t="shared" si="0"/>
        <v>27</v>
      </c>
      <c r="J34" s="44">
        <v>1E-3</v>
      </c>
      <c r="K34" s="42">
        <f t="shared" si="1"/>
        <v>3.0000000000000001E-3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27" customFormat="1" ht="12.75" customHeight="1">
      <c r="B35" s="29" t="s">
        <v>57</v>
      </c>
      <c r="D35" s="30" t="s">
        <v>73</v>
      </c>
      <c r="E35" s="30" t="s">
        <v>183</v>
      </c>
      <c r="I35" s="31">
        <f>I36</f>
        <v>361.62</v>
      </c>
      <c r="K35" s="32">
        <f>K36</f>
        <v>0</v>
      </c>
      <c r="M35" s="32">
        <f>M36</f>
        <v>0</v>
      </c>
      <c r="P35" s="30" t="s">
        <v>61</v>
      </c>
    </row>
    <row r="36" spans="1:16" s="34" customFormat="1" ht="12.75" customHeight="1">
      <c r="A36" s="33" t="s">
        <v>129</v>
      </c>
      <c r="B36" s="33" t="s">
        <v>63</v>
      </c>
      <c r="C36" s="33" t="s">
        <v>176</v>
      </c>
      <c r="D36" s="34" t="s">
        <v>185</v>
      </c>
      <c r="E36" s="34" t="s">
        <v>186</v>
      </c>
      <c r="F36" s="33" t="s">
        <v>123</v>
      </c>
      <c r="G36" s="35">
        <v>123</v>
      </c>
      <c r="H36" s="36">
        <v>2.94</v>
      </c>
      <c r="I36" s="36">
        <f>ROUND(G36*H36,3)</f>
        <v>361.62</v>
      </c>
      <c r="J36" s="37">
        <v>0</v>
      </c>
      <c r="K36" s="35">
        <f>G36*J36</f>
        <v>0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27" customFormat="1" ht="12.75" customHeight="1">
      <c r="B37" s="29" t="s">
        <v>57</v>
      </c>
      <c r="D37" s="30" t="s">
        <v>76</v>
      </c>
      <c r="E37" s="30" t="s">
        <v>187</v>
      </c>
      <c r="I37" s="31">
        <f>SUM(I38:I40)</f>
        <v>1154.375</v>
      </c>
      <c r="K37" s="32">
        <f>SUM(K38:K40)</f>
        <v>45.748339202665605</v>
      </c>
      <c r="M37" s="32">
        <f>SUM(M38:M40)</f>
        <v>0</v>
      </c>
      <c r="P37" s="30" t="s">
        <v>61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189</v>
      </c>
      <c r="E38" s="34" t="s">
        <v>190</v>
      </c>
      <c r="F38" s="33" t="s">
        <v>93</v>
      </c>
      <c r="G38" s="35">
        <v>23.062999999999999</v>
      </c>
      <c r="H38" s="36">
        <v>42.62</v>
      </c>
      <c r="I38" s="36">
        <f>ROUND(G38*H38,3)</f>
        <v>982.94500000000005</v>
      </c>
      <c r="J38" s="37">
        <v>1.8907700000000001</v>
      </c>
      <c r="K38" s="35">
        <f>G38*J38</f>
        <v>43.60682851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33" t="s">
        <v>135</v>
      </c>
      <c r="B39" s="33" t="s">
        <v>63</v>
      </c>
      <c r="C39" s="33" t="s">
        <v>176</v>
      </c>
      <c r="D39" s="34" t="s">
        <v>192</v>
      </c>
      <c r="E39" s="34" t="s">
        <v>193</v>
      </c>
      <c r="F39" s="33" t="s">
        <v>93</v>
      </c>
      <c r="G39" s="35">
        <v>0.86399999999999999</v>
      </c>
      <c r="H39" s="36">
        <v>137.18</v>
      </c>
      <c r="I39" s="36">
        <f>ROUND(G39*H39,3)</f>
        <v>118.524</v>
      </c>
      <c r="J39" s="37">
        <v>2.3684770053999999</v>
      </c>
      <c r="K39" s="35">
        <f>G39*J39</f>
        <v>2.0463641326655999</v>
      </c>
      <c r="L39" s="37">
        <v>0</v>
      </c>
      <c r="M39" s="35">
        <f>G39*L39</f>
        <v>0</v>
      </c>
      <c r="N39" s="38"/>
      <c r="O39" s="39">
        <v>4</v>
      </c>
      <c r="P39" s="34" t="s">
        <v>68</v>
      </c>
    </row>
    <row r="40" spans="1:16" s="34" customFormat="1" ht="12.75" customHeight="1">
      <c r="A40" s="33" t="s">
        <v>138</v>
      </c>
      <c r="B40" s="33" t="s">
        <v>63</v>
      </c>
      <c r="C40" s="33" t="s">
        <v>176</v>
      </c>
      <c r="D40" s="34" t="s">
        <v>195</v>
      </c>
      <c r="E40" s="34" t="s">
        <v>196</v>
      </c>
      <c r="F40" s="33" t="s">
        <v>72</v>
      </c>
      <c r="G40" s="35">
        <v>2.88</v>
      </c>
      <c r="H40" s="36">
        <v>18.37</v>
      </c>
      <c r="I40" s="36">
        <f>ROUND(G40*H40,3)</f>
        <v>52.905999999999999</v>
      </c>
      <c r="J40" s="37">
        <v>3.3036999999999997E-2</v>
      </c>
      <c r="K40" s="35">
        <f>G40*J40</f>
        <v>9.5146559999999991E-2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27" customFormat="1" ht="12.75" customHeight="1">
      <c r="B41" s="29" t="s">
        <v>57</v>
      </c>
      <c r="D41" s="30" t="s">
        <v>90</v>
      </c>
      <c r="E41" s="30" t="s">
        <v>216</v>
      </c>
      <c r="I41" s="31">
        <f>SUM(I42:I53)</f>
        <v>11531.199999999999</v>
      </c>
      <c r="K41" s="32">
        <f>SUM(K42:K53)</f>
        <v>12.480613239563001</v>
      </c>
      <c r="M41" s="32">
        <f>SUM(M42:M53)</f>
        <v>0</v>
      </c>
      <c r="P41" s="30" t="s">
        <v>61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331</v>
      </c>
      <c r="E42" s="34" t="s">
        <v>332</v>
      </c>
      <c r="F42" s="33" t="s">
        <v>123</v>
      </c>
      <c r="G42" s="35">
        <v>123</v>
      </c>
      <c r="H42" s="36">
        <v>3</v>
      </c>
      <c r="I42" s="36">
        <f t="shared" ref="I42:I53" si="3">ROUND(G42*H42,3)</f>
        <v>369</v>
      </c>
      <c r="J42" s="37">
        <v>1.1060000000000001E-5</v>
      </c>
      <c r="K42" s="35">
        <f t="shared" ref="K42:K53" si="4">G42*J42</f>
        <v>1.36038E-3</v>
      </c>
      <c r="L42" s="37">
        <v>0</v>
      </c>
      <c r="M42" s="35">
        <f t="shared" ref="M42:M53" si="5">G42*L42</f>
        <v>0</v>
      </c>
      <c r="N42" s="38"/>
      <c r="O42" s="39">
        <v>4</v>
      </c>
      <c r="P42" s="34" t="s">
        <v>68</v>
      </c>
    </row>
    <row r="43" spans="1:16" s="34" customFormat="1" ht="12.75" customHeight="1">
      <c r="A43" s="40" t="s">
        <v>144</v>
      </c>
      <c r="B43" s="40" t="s">
        <v>125</v>
      </c>
      <c r="C43" s="40" t="s">
        <v>126</v>
      </c>
      <c r="D43" s="41" t="s">
        <v>333</v>
      </c>
      <c r="E43" s="41" t="s">
        <v>498</v>
      </c>
      <c r="F43" s="40" t="s">
        <v>225</v>
      </c>
      <c r="G43" s="42">
        <v>21</v>
      </c>
      <c r="H43" s="43">
        <v>280.5</v>
      </c>
      <c r="I43" s="43">
        <f t="shared" si="3"/>
        <v>5890.5</v>
      </c>
      <c r="J43" s="44">
        <v>1.388E-2</v>
      </c>
      <c r="K43" s="42">
        <f t="shared" si="4"/>
        <v>0.29148000000000002</v>
      </c>
      <c r="L43" s="44">
        <v>0</v>
      </c>
      <c r="M43" s="42">
        <f t="shared" si="5"/>
        <v>0</v>
      </c>
      <c r="N43" s="45"/>
      <c r="O43" s="46">
        <v>8</v>
      </c>
      <c r="P43" s="41" t="s">
        <v>68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334</v>
      </c>
      <c r="E44" s="34" t="s">
        <v>335</v>
      </c>
      <c r="F44" s="33" t="s">
        <v>225</v>
      </c>
      <c r="G44" s="35">
        <v>6</v>
      </c>
      <c r="H44" s="36">
        <v>5.5</v>
      </c>
      <c r="I44" s="36">
        <f t="shared" si="3"/>
        <v>33</v>
      </c>
      <c r="J44" s="37">
        <v>6.6000000000000005E-5</v>
      </c>
      <c r="K44" s="35">
        <f t="shared" si="4"/>
        <v>3.9600000000000003E-4</v>
      </c>
      <c r="L44" s="37">
        <v>0</v>
      </c>
      <c r="M44" s="35">
        <f t="shared" si="5"/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40" t="s">
        <v>150</v>
      </c>
      <c r="B45" s="40" t="s">
        <v>125</v>
      </c>
      <c r="C45" s="40" t="s">
        <v>126</v>
      </c>
      <c r="D45" s="41" t="s">
        <v>336</v>
      </c>
      <c r="E45" s="41" t="s">
        <v>337</v>
      </c>
      <c r="F45" s="40" t="s">
        <v>225</v>
      </c>
      <c r="G45" s="42">
        <v>6</v>
      </c>
      <c r="H45" s="43">
        <v>52.3</v>
      </c>
      <c r="I45" s="43">
        <f t="shared" si="3"/>
        <v>313.8</v>
      </c>
      <c r="J45" s="44">
        <v>0</v>
      </c>
      <c r="K45" s="42">
        <f t="shared" si="4"/>
        <v>0</v>
      </c>
      <c r="L45" s="44">
        <v>0</v>
      </c>
      <c r="M45" s="42">
        <f t="shared" si="5"/>
        <v>0</v>
      </c>
      <c r="N45" s="45"/>
      <c r="O45" s="46">
        <v>8</v>
      </c>
      <c r="P45" s="41" t="s">
        <v>68</v>
      </c>
    </row>
    <row r="46" spans="1:16" s="34" customFormat="1" ht="12.75" customHeight="1">
      <c r="A46" s="33" t="s">
        <v>153</v>
      </c>
      <c r="B46" s="33" t="s">
        <v>63</v>
      </c>
      <c r="C46" s="33" t="s">
        <v>176</v>
      </c>
      <c r="D46" s="34" t="s">
        <v>338</v>
      </c>
      <c r="E46" s="34" t="s">
        <v>339</v>
      </c>
      <c r="F46" s="33" t="s">
        <v>123</v>
      </c>
      <c r="G46" s="35">
        <v>123</v>
      </c>
      <c r="H46" s="36">
        <v>4.5</v>
      </c>
      <c r="I46" s="36">
        <f t="shared" si="3"/>
        <v>553.5</v>
      </c>
      <c r="J46" s="37">
        <v>0</v>
      </c>
      <c r="K46" s="35">
        <f t="shared" si="4"/>
        <v>0</v>
      </c>
      <c r="L46" s="37">
        <v>0</v>
      </c>
      <c r="M46" s="35">
        <f t="shared" si="5"/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156</v>
      </c>
      <c r="B47" s="33" t="s">
        <v>63</v>
      </c>
      <c r="C47" s="33" t="s">
        <v>176</v>
      </c>
      <c r="D47" s="34" t="s">
        <v>233</v>
      </c>
      <c r="E47" s="34" t="s">
        <v>362</v>
      </c>
      <c r="F47" s="33" t="s">
        <v>225</v>
      </c>
      <c r="G47" s="35">
        <v>1</v>
      </c>
      <c r="H47" s="36">
        <v>700</v>
      </c>
      <c r="I47" s="36">
        <f t="shared" si="3"/>
        <v>700</v>
      </c>
      <c r="J47" s="37">
        <v>2.1909299999999998</v>
      </c>
      <c r="K47" s="35">
        <f t="shared" si="4"/>
        <v>2.1909299999999998</v>
      </c>
      <c r="L47" s="37">
        <v>0</v>
      </c>
      <c r="M47" s="35">
        <f t="shared" si="5"/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159</v>
      </c>
      <c r="B48" s="33" t="s">
        <v>63</v>
      </c>
      <c r="C48" s="33" t="s">
        <v>176</v>
      </c>
      <c r="D48" s="34" t="s">
        <v>236</v>
      </c>
      <c r="E48" s="34" t="s">
        <v>340</v>
      </c>
      <c r="F48" s="33" t="s">
        <v>225</v>
      </c>
      <c r="G48" s="35">
        <v>1</v>
      </c>
      <c r="H48" s="36">
        <v>760</v>
      </c>
      <c r="I48" s="36">
        <f t="shared" si="3"/>
        <v>760</v>
      </c>
      <c r="J48" s="37">
        <v>2.7582200000000001</v>
      </c>
      <c r="K48" s="35">
        <f t="shared" si="4"/>
        <v>2.7582200000000001</v>
      </c>
      <c r="L48" s="37">
        <v>0</v>
      </c>
      <c r="M48" s="35">
        <f t="shared" si="5"/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163</v>
      </c>
      <c r="B49" s="33" t="s">
        <v>63</v>
      </c>
      <c r="C49" s="33" t="s">
        <v>176</v>
      </c>
      <c r="D49" s="34" t="s">
        <v>239</v>
      </c>
      <c r="E49" s="34" t="s">
        <v>365</v>
      </c>
      <c r="F49" s="33" t="s">
        <v>225</v>
      </c>
      <c r="G49" s="35">
        <v>1</v>
      </c>
      <c r="H49" s="36">
        <v>895</v>
      </c>
      <c r="I49" s="36">
        <f t="shared" si="3"/>
        <v>895</v>
      </c>
      <c r="J49" s="37">
        <v>3.2915856595630002</v>
      </c>
      <c r="K49" s="35">
        <f t="shared" si="4"/>
        <v>3.2915856595630002</v>
      </c>
      <c r="L49" s="37">
        <v>0</v>
      </c>
      <c r="M49" s="35">
        <f t="shared" si="5"/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166</v>
      </c>
      <c r="B50" s="33" t="s">
        <v>63</v>
      </c>
      <c r="C50" s="33" t="s">
        <v>176</v>
      </c>
      <c r="D50" s="34" t="s">
        <v>242</v>
      </c>
      <c r="E50" s="34" t="s">
        <v>349</v>
      </c>
      <c r="F50" s="33" t="s">
        <v>225</v>
      </c>
      <c r="G50" s="35">
        <v>1</v>
      </c>
      <c r="H50" s="36">
        <v>860</v>
      </c>
      <c r="I50" s="36">
        <f t="shared" si="3"/>
        <v>860</v>
      </c>
      <c r="J50" s="37">
        <v>3.58656</v>
      </c>
      <c r="K50" s="35">
        <f t="shared" si="4"/>
        <v>3.58656</v>
      </c>
      <c r="L50" s="37">
        <v>0</v>
      </c>
      <c r="M50" s="35">
        <f t="shared" si="5"/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170</v>
      </c>
      <c r="B51" s="33" t="s">
        <v>63</v>
      </c>
      <c r="C51" s="33" t="s">
        <v>176</v>
      </c>
      <c r="D51" s="34" t="s">
        <v>254</v>
      </c>
      <c r="E51" s="34" t="s">
        <v>255</v>
      </c>
      <c r="F51" s="33" t="s">
        <v>225</v>
      </c>
      <c r="G51" s="35">
        <v>4</v>
      </c>
      <c r="H51" s="36">
        <v>27.7</v>
      </c>
      <c r="I51" s="36">
        <f t="shared" si="3"/>
        <v>110.8</v>
      </c>
      <c r="J51" s="37">
        <v>7.0203000000000002E-3</v>
      </c>
      <c r="K51" s="35">
        <f t="shared" si="4"/>
        <v>2.8081200000000001E-2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175</v>
      </c>
      <c r="B52" s="40" t="s">
        <v>125</v>
      </c>
      <c r="C52" s="40" t="s">
        <v>126</v>
      </c>
      <c r="D52" s="41" t="s">
        <v>257</v>
      </c>
      <c r="E52" s="41" t="s">
        <v>258</v>
      </c>
      <c r="F52" s="40" t="s">
        <v>225</v>
      </c>
      <c r="G52" s="42">
        <v>2</v>
      </c>
      <c r="H52" s="43">
        <v>259.60000000000002</v>
      </c>
      <c r="I52" s="43">
        <f t="shared" si="3"/>
        <v>519.20000000000005</v>
      </c>
      <c r="J52" s="44">
        <v>0.06</v>
      </c>
      <c r="K52" s="42">
        <f t="shared" si="4"/>
        <v>0.12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40" t="s">
        <v>179</v>
      </c>
      <c r="B53" s="40" t="s">
        <v>125</v>
      </c>
      <c r="C53" s="40" t="s">
        <v>126</v>
      </c>
      <c r="D53" s="41" t="s">
        <v>260</v>
      </c>
      <c r="E53" s="41" t="s">
        <v>261</v>
      </c>
      <c r="F53" s="40" t="s">
        <v>225</v>
      </c>
      <c r="G53" s="42">
        <v>2</v>
      </c>
      <c r="H53" s="43">
        <v>263.2</v>
      </c>
      <c r="I53" s="43">
        <f t="shared" si="3"/>
        <v>526.4</v>
      </c>
      <c r="J53" s="44">
        <v>0.106</v>
      </c>
      <c r="K53" s="42">
        <f t="shared" si="4"/>
        <v>0.21199999999999999</v>
      </c>
      <c r="L53" s="44">
        <v>0</v>
      </c>
      <c r="M53" s="42">
        <f t="shared" si="5"/>
        <v>0</v>
      </c>
      <c r="N53" s="45"/>
      <c r="O53" s="46">
        <v>8</v>
      </c>
      <c r="P53" s="41" t="s">
        <v>68</v>
      </c>
    </row>
    <row r="54" spans="1:16" s="27" customFormat="1" ht="12.75" customHeight="1">
      <c r="B54" s="29" t="s">
        <v>57</v>
      </c>
      <c r="D54" s="30" t="s">
        <v>296</v>
      </c>
      <c r="E54" s="30" t="s">
        <v>297</v>
      </c>
      <c r="I54" s="31">
        <f>I55</f>
        <v>4252.1369999999997</v>
      </c>
      <c r="K54" s="32">
        <f>K55</f>
        <v>0</v>
      </c>
      <c r="M54" s="32">
        <f>M55</f>
        <v>0</v>
      </c>
      <c r="P54" s="30" t="s">
        <v>61</v>
      </c>
    </row>
    <row r="55" spans="1:16" s="34" customFormat="1" ht="12.75" customHeight="1">
      <c r="A55" s="33" t="s">
        <v>184</v>
      </c>
      <c r="B55" s="33" t="s">
        <v>63</v>
      </c>
      <c r="C55" s="33" t="s">
        <v>176</v>
      </c>
      <c r="D55" s="34" t="s">
        <v>302</v>
      </c>
      <c r="E55" s="34" t="s">
        <v>303</v>
      </c>
      <c r="F55" s="33" t="s">
        <v>162</v>
      </c>
      <c r="G55" s="35">
        <v>227.387</v>
      </c>
      <c r="H55" s="36">
        <v>18.7</v>
      </c>
      <c r="I55" s="36">
        <f>ROUND(G55*H55,3)</f>
        <v>4252.1369999999997</v>
      </c>
      <c r="J55" s="37">
        <v>0</v>
      </c>
      <c r="K55" s="35">
        <f>G55*J55</f>
        <v>0</v>
      </c>
      <c r="L55" s="37">
        <v>0</v>
      </c>
      <c r="M55" s="35">
        <f>G55*L55</f>
        <v>0</v>
      </c>
      <c r="N55" s="38"/>
      <c r="O55" s="39">
        <v>4</v>
      </c>
      <c r="P55" s="34" t="s">
        <v>68</v>
      </c>
    </row>
    <row r="56" spans="1:16" s="50" customFormat="1" ht="12.75" customHeight="1">
      <c r="E56" s="51" t="s">
        <v>314</v>
      </c>
      <c r="I56" s="52">
        <f>I14</f>
        <v>40435.877</v>
      </c>
      <c r="K56" s="53">
        <f>K14</f>
        <v>225.97101541523563</v>
      </c>
      <c r="M56" s="53">
        <f>M14</f>
        <v>0</v>
      </c>
    </row>
  </sheetData>
  <pageMargins left="0.7" right="0.7" top="0.75" bottom="0.75" header="0.3" footer="0.3"/>
  <pageSetup paperSize="9" scale="9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90"/>
  <sheetViews>
    <sheetView topLeftCell="A67" workbookViewId="0">
      <selection activeCell="H82" sqref="H82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7.285156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'[21]Krycí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'[21]Krycí list'!E7</f>
        <v xml:space="preserve">Stoka ´´X´´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'[21]Krycí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'[21]Krycí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'[21]Krycí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I15+I47+I49+I51+I55+I61+I81+I87</f>
        <v>160567.06</v>
      </c>
      <c r="J14" s="23"/>
      <c r="K14" s="26">
        <f>K15+K47+K49+K51+K55+K61+K81+K87</f>
        <v>1118.0246167491312</v>
      </c>
      <c r="L14" s="23"/>
      <c r="M14" s="26">
        <f>M15+M47+M49+M51+M55+M61+M81+M87</f>
        <v>254.84982500000001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SUM(I16:I46)</f>
        <v>83020.152000000002</v>
      </c>
      <c r="K15" s="32">
        <f>SUM(K16:K46)</f>
        <v>582.61891407068697</v>
      </c>
      <c r="M15" s="32">
        <f>SUM(M16:M46)</f>
        <v>254.84982500000001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0.312</v>
      </c>
      <c r="H16" s="36">
        <v>810</v>
      </c>
      <c r="I16" s="36">
        <f t="shared" ref="I16:I46" si="0">ROUND(G16*H16,3)</f>
        <v>252.72</v>
      </c>
      <c r="J16" s="37">
        <v>0</v>
      </c>
      <c r="K16" s="35">
        <f t="shared" ref="K16:K46" si="1">G16*J16</f>
        <v>0</v>
      </c>
      <c r="L16" s="37">
        <v>0</v>
      </c>
      <c r="M16" s="35">
        <f t="shared" ref="M16:M46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77.125</v>
      </c>
      <c r="H17" s="36">
        <v>4.41</v>
      </c>
      <c r="I17" s="36">
        <f t="shared" si="0"/>
        <v>340.12099999999998</v>
      </c>
      <c r="J17" s="37">
        <v>0</v>
      </c>
      <c r="K17" s="35">
        <f t="shared" si="1"/>
        <v>0</v>
      </c>
      <c r="L17" s="37">
        <v>0.24</v>
      </c>
      <c r="M17" s="35">
        <f t="shared" si="2"/>
        <v>18.509999999999998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317</v>
      </c>
      <c r="E18" s="34" t="s">
        <v>318</v>
      </c>
      <c r="F18" s="33" t="s">
        <v>72</v>
      </c>
      <c r="G18" s="35">
        <v>114.145</v>
      </c>
      <c r="H18" s="36">
        <v>35.57</v>
      </c>
      <c r="I18" s="36">
        <f t="shared" si="0"/>
        <v>4060.1379999999999</v>
      </c>
      <c r="J18" s="37">
        <v>0</v>
      </c>
      <c r="K18" s="35">
        <f t="shared" si="1"/>
        <v>0</v>
      </c>
      <c r="L18" s="37">
        <v>0.5</v>
      </c>
      <c r="M18" s="35">
        <f t="shared" si="2"/>
        <v>57.072499999999998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319</v>
      </c>
      <c r="E19" s="34" t="s">
        <v>320</v>
      </c>
      <c r="F19" s="33" t="s">
        <v>72</v>
      </c>
      <c r="G19" s="35">
        <v>138.82499999999999</v>
      </c>
      <c r="H19" s="36">
        <v>5.96</v>
      </c>
      <c r="I19" s="36">
        <f t="shared" si="0"/>
        <v>827.39700000000005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25.127324999999995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74</v>
      </c>
      <c r="E20" s="34" t="s">
        <v>75</v>
      </c>
      <c r="F20" s="33" t="s">
        <v>72</v>
      </c>
      <c r="G20" s="35">
        <v>385.35</v>
      </c>
      <c r="H20" s="36">
        <v>4.41</v>
      </c>
      <c r="I20" s="36">
        <f t="shared" si="0"/>
        <v>1699.394</v>
      </c>
      <c r="J20" s="37">
        <v>0</v>
      </c>
      <c r="K20" s="35">
        <f t="shared" si="1"/>
        <v>0</v>
      </c>
      <c r="L20" s="37">
        <v>0.4</v>
      </c>
      <c r="M20" s="35">
        <f t="shared" si="2"/>
        <v>154.14000000000001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91</v>
      </c>
      <c r="E21" s="34" t="s">
        <v>92</v>
      </c>
      <c r="F21" s="33" t="s">
        <v>93</v>
      </c>
      <c r="G21" s="35">
        <v>7.0449999999999999</v>
      </c>
      <c r="H21" s="36">
        <v>10.5</v>
      </c>
      <c r="I21" s="36">
        <f t="shared" si="0"/>
        <v>73.972999999999999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95</v>
      </c>
      <c r="E22" s="34" t="s">
        <v>96</v>
      </c>
      <c r="F22" s="33" t="s">
        <v>93</v>
      </c>
      <c r="G22" s="35">
        <v>7.0449999999999999</v>
      </c>
      <c r="H22" s="36">
        <v>1.48</v>
      </c>
      <c r="I22" s="36">
        <f t="shared" si="0"/>
        <v>10.427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98</v>
      </c>
      <c r="E23" s="34" t="s">
        <v>99</v>
      </c>
      <c r="F23" s="33" t="s">
        <v>93</v>
      </c>
      <c r="G23" s="35">
        <v>28.178999999999998</v>
      </c>
      <c r="H23" s="36">
        <v>14.12</v>
      </c>
      <c r="I23" s="36">
        <f t="shared" si="0"/>
        <v>397.887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101</v>
      </c>
      <c r="E24" s="34" t="s">
        <v>102</v>
      </c>
      <c r="F24" s="33" t="s">
        <v>93</v>
      </c>
      <c r="G24" s="35">
        <v>28.178999999999998</v>
      </c>
      <c r="H24" s="36">
        <v>1.48</v>
      </c>
      <c r="I24" s="36">
        <f t="shared" si="0"/>
        <v>41.704999999999998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104</v>
      </c>
      <c r="E25" s="34" t="s">
        <v>105</v>
      </c>
      <c r="F25" s="33" t="s">
        <v>93</v>
      </c>
      <c r="G25" s="35">
        <v>11.741</v>
      </c>
      <c r="H25" s="36">
        <v>40.1</v>
      </c>
      <c r="I25" s="36">
        <f t="shared" si="0"/>
        <v>470.81400000000002</v>
      </c>
      <c r="J25" s="37">
        <v>3.5120289999999998E-3</v>
      </c>
      <c r="K25" s="35">
        <f t="shared" si="1"/>
        <v>4.1234732488999996E-2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107</v>
      </c>
      <c r="E26" s="34" t="s">
        <v>108</v>
      </c>
      <c r="F26" s="33" t="s">
        <v>93</v>
      </c>
      <c r="G26" s="35">
        <v>151.46299999999999</v>
      </c>
      <c r="H26" s="36">
        <v>14.97</v>
      </c>
      <c r="I26" s="36">
        <f t="shared" si="0"/>
        <v>2267.4009999999998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110</v>
      </c>
      <c r="E27" s="34" t="s">
        <v>111</v>
      </c>
      <c r="F27" s="33" t="s">
        <v>93</v>
      </c>
      <c r="G27" s="35">
        <v>151.46299999999999</v>
      </c>
      <c r="H27" s="36">
        <v>1.48</v>
      </c>
      <c r="I27" s="36">
        <f t="shared" si="0"/>
        <v>224.16499999999999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343</v>
      </c>
      <c r="E28" s="34" t="s">
        <v>344</v>
      </c>
      <c r="F28" s="33" t="s">
        <v>93</v>
      </c>
      <c r="G28" s="35">
        <v>605.85199999999998</v>
      </c>
      <c r="H28" s="36">
        <v>16.5</v>
      </c>
      <c r="I28" s="36">
        <f t="shared" si="0"/>
        <v>9996.5580000000009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116</v>
      </c>
      <c r="E29" s="34" t="s">
        <v>102</v>
      </c>
      <c r="F29" s="33" t="s">
        <v>93</v>
      </c>
      <c r="G29" s="35">
        <v>605.85199999999998</v>
      </c>
      <c r="H29" s="36">
        <v>1.48</v>
      </c>
      <c r="I29" s="36">
        <f t="shared" si="0"/>
        <v>896.66099999999994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118</v>
      </c>
      <c r="E30" s="34" t="s">
        <v>119</v>
      </c>
      <c r="F30" s="33" t="s">
        <v>93</v>
      </c>
      <c r="G30" s="35">
        <v>252.43799999999999</v>
      </c>
      <c r="H30" s="36">
        <v>46.15</v>
      </c>
      <c r="I30" s="36">
        <f t="shared" si="0"/>
        <v>11650.013999999999</v>
      </c>
      <c r="J30" s="37">
        <v>1.0656521E-2</v>
      </c>
      <c r="K30" s="35">
        <f t="shared" si="1"/>
        <v>2.6901108481980001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121</v>
      </c>
      <c r="E31" s="34" t="s">
        <v>122</v>
      </c>
      <c r="F31" s="33" t="s">
        <v>123</v>
      </c>
      <c r="G31" s="35">
        <v>14</v>
      </c>
      <c r="H31" s="36">
        <v>539.47900000000004</v>
      </c>
      <c r="I31" s="36">
        <f t="shared" si="0"/>
        <v>7552.7060000000001</v>
      </c>
      <c r="J31" s="37">
        <v>2.8998224999999999E-2</v>
      </c>
      <c r="K31" s="35">
        <f t="shared" si="1"/>
        <v>0.40597515000000001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40" t="s">
        <v>117</v>
      </c>
      <c r="B32" s="40" t="s">
        <v>125</v>
      </c>
      <c r="C32" s="40" t="s">
        <v>126</v>
      </c>
      <c r="D32" s="41" t="s">
        <v>372</v>
      </c>
      <c r="E32" s="41" t="s">
        <v>373</v>
      </c>
      <c r="F32" s="40" t="s">
        <v>123</v>
      </c>
      <c r="G32" s="42">
        <v>14</v>
      </c>
      <c r="H32" s="43">
        <v>347.6</v>
      </c>
      <c r="I32" s="43">
        <f t="shared" si="0"/>
        <v>4866.3999999999996</v>
      </c>
      <c r="J32" s="44">
        <v>1.6240000000000001E-2</v>
      </c>
      <c r="K32" s="42">
        <f t="shared" si="1"/>
        <v>0.22736000000000001</v>
      </c>
      <c r="L32" s="44">
        <v>0</v>
      </c>
      <c r="M32" s="42">
        <f t="shared" si="2"/>
        <v>0</v>
      </c>
      <c r="N32" s="45"/>
      <c r="O32" s="46">
        <v>8</v>
      </c>
      <c r="P32" s="41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130</v>
      </c>
      <c r="E33" s="34" t="s">
        <v>131</v>
      </c>
      <c r="F33" s="33" t="s">
        <v>72</v>
      </c>
      <c r="G33" s="35">
        <v>675.08</v>
      </c>
      <c r="H33" s="36">
        <v>3.56</v>
      </c>
      <c r="I33" s="36">
        <f t="shared" si="0"/>
        <v>2403.2849999999999</v>
      </c>
      <c r="J33" s="37">
        <v>2.8197E-2</v>
      </c>
      <c r="K33" s="35">
        <f t="shared" si="1"/>
        <v>19.035230760000001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133</v>
      </c>
      <c r="E34" s="34" t="s">
        <v>134</v>
      </c>
      <c r="F34" s="33" t="s">
        <v>72</v>
      </c>
      <c r="G34" s="35">
        <v>1134.345</v>
      </c>
      <c r="H34" s="36">
        <v>7.1</v>
      </c>
      <c r="I34" s="36">
        <f t="shared" si="0"/>
        <v>8053.85</v>
      </c>
      <c r="J34" s="37">
        <v>2.6164E-2</v>
      </c>
      <c r="K34" s="35">
        <f t="shared" si="1"/>
        <v>29.679002579999999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136</v>
      </c>
      <c r="E35" s="34" t="s">
        <v>137</v>
      </c>
      <c r="F35" s="33" t="s">
        <v>72</v>
      </c>
      <c r="G35" s="35">
        <v>675.08</v>
      </c>
      <c r="H35" s="36">
        <v>2.39</v>
      </c>
      <c r="I35" s="36">
        <f t="shared" si="0"/>
        <v>1613.441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33" t="s">
        <v>132</v>
      </c>
      <c r="B36" s="33" t="s">
        <v>63</v>
      </c>
      <c r="C36" s="33" t="s">
        <v>64</v>
      </c>
      <c r="D36" s="34" t="s">
        <v>139</v>
      </c>
      <c r="E36" s="34" t="s">
        <v>140</v>
      </c>
      <c r="F36" s="33" t="s">
        <v>72</v>
      </c>
      <c r="G36" s="35">
        <v>1134.345</v>
      </c>
      <c r="H36" s="36">
        <v>3.5</v>
      </c>
      <c r="I36" s="36">
        <f t="shared" si="0"/>
        <v>3970.2080000000001</v>
      </c>
      <c r="J36" s="37">
        <v>0</v>
      </c>
      <c r="K36" s="35">
        <f t="shared" si="1"/>
        <v>0</v>
      </c>
      <c r="L36" s="37">
        <v>0</v>
      </c>
      <c r="M36" s="35">
        <f t="shared" si="2"/>
        <v>0</v>
      </c>
      <c r="N36" s="38"/>
      <c r="O36" s="39">
        <v>4</v>
      </c>
      <c r="P36" s="34" t="s">
        <v>68</v>
      </c>
    </row>
    <row r="37" spans="1:16" s="34" customFormat="1" ht="12.75" customHeight="1">
      <c r="A37" s="33" t="s">
        <v>135</v>
      </c>
      <c r="B37" s="33" t="s">
        <v>63</v>
      </c>
      <c r="C37" s="33" t="s">
        <v>64</v>
      </c>
      <c r="D37" s="34" t="s">
        <v>142</v>
      </c>
      <c r="E37" s="34" t="s">
        <v>427</v>
      </c>
      <c r="F37" s="33" t="s">
        <v>143</v>
      </c>
      <c r="G37" s="35">
        <v>1056.7180000000001</v>
      </c>
      <c r="H37" s="36">
        <v>3.14</v>
      </c>
      <c r="I37" s="36">
        <f t="shared" si="0"/>
        <v>3318.0949999999998</v>
      </c>
      <c r="J37" s="37">
        <v>0</v>
      </c>
      <c r="K37" s="35">
        <f t="shared" si="1"/>
        <v>0</v>
      </c>
      <c r="L37" s="37">
        <v>0</v>
      </c>
      <c r="M37" s="35">
        <f t="shared" si="2"/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33" t="s">
        <v>138</v>
      </c>
      <c r="B38" s="33" t="s">
        <v>63</v>
      </c>
      <c r="C38" s="33" t="s">
        <v>64</v>
      </c>
      <c r="D38" s="34" t="s">
        <v>145</v>
      </c>
      <c r="E38" s="34" t="s">
        <v>146</v>
      </c>
      <c r="F38" s="33" t="s">
        <v>93</v>
      </c>
      <c r="G38" s="35">
        <v>375.16899999999998</v>
      </c>
      <c r="H38" s="36">
        <v>5.39</v>
      </c>
      <c r="I38" s="36">
        <f t="shared" si="0"/>
        <v>2022.1610000000001</v>
      </c>
      <c r="J38" s="37">
        <v>0</v>
      </c>
      <c r="K38" s="35">
        <f t="shared" si="1"/>
        <v>0</v>
      </c>
      <c r="L38" s="37">
        <v>0</v>
      </c>
      <c r="M38" s="35">
        <f t="shared" si="2"/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33" t="s">
        <v>141</v>
      </c>
      <c r="B39" s="33" t="s">
        <v>63</v>
      </c>
      <c r="C39" s="33" t="s">
        <v>64</v>
      </c>
      <c r="D39" s="34" t="s">
        <v>325</v>
      </c>
      <c r="E39" s="34" t="s">
        <v>326</v>
      </c>
      <c r="F39" s="33" t="s">
        <v>93</v>
      </c>
      <c r="G39" s="35">
        <v>375.19600000000003</v>
      </c>
      <c r="H39" s="36">
        <v>2.23</v>
      </c>
      <c r="I39" s="36">
        <f t="shared" si="0"/>
        <v>836.68700000000001</v>
      </c>
      <c r="J39" s="37">
        <v>0</v>
      </c>
      <c r="K39" s="35">
        <f t="shared" si="1"/>
        <v>0</v>
      </c>
      <c r="L39" s="37">
        <v>0</v>
      </c>
      <c r="M39" s="35">
        <f t="shared" si="2"/>
        <v>0</v>
      </c>
      <c r="N39" s="38"/>
      <c r="O39" s="39">
        <v>4</v>
      </c>
      <c r="P39" s="34" t="s">
        <v>68</v>
      </c>
    </row>
    <row r="40" spans="1:16" s="34" customFormat="1" ht="12.75" customHeight="1">
      <c r="A40" s="33" t="s">
        <v>144</v>
      </c>
      <c r="B40" s="33" t="s">
        <v>63</v>
      </c>
      <c r="C40" s="33" t="s">
        <v>64</v>
      </c>
      <c r="D40" s="34" t="s">
        <v>327</v>
      </c>
      <c r="E40" s="34" t="s">
        <v>328</v>
      </c>
      <c r="F40" s="33" t="s">
        <v>93</v>
      </c>
      <c r="G40" s="35">
        <v>375.16899999999998</v>
      </c>
      <c r="H40" s="36">
        <v>1.92</v>
      </c>
      <c r="I40" s="36">
        <f t="shared" si="0"/>
        <v>720.32399999999996</v>
      </c>
      <c r="J40" s="37">
        <v>0</v>
      </c>
      <c r="K40" s="35">
        <f t="shared" si="1"/>
        <v>0</v>
      </c>
      <c r="L40" s="37">
        <v>0</v>
      </c>
      <c r="M40" s="35">
        <f t="shared" si="2"/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147</v>
      </c>
      <c r="B41" s="33" t="s">
        <v>63</v>
      </c>
      <c r="C41" s="33" t="s">
        <v>64</v>
      </c>
      <c r="D41" s="34" t="s">
        <v>345</v>
      </c>
      <c r="E41" s="34" t="s">
        <v>346</v>
      </c>
      <c r="F41" s="33" t="s">
        <v>93</v>
      </c>
      <c r="G41" s="35">
        <v>764.68700000000001</v>
      </c>
      <c r="H41" s="36">
        <v>5.5</v>
      </c>
      <c r="I41" s="36">
        <f t="shared" si="0"/>
        <v>4205.7790000000005</v>
      </c>
      <c r="J41" s="37">
        <v>0</v>
      </c>
      <c r="K41" s="35">
        <f t="shared" si="1"/>
        <v>0</v>
      </c>
      <c r="L41" s="37">
        <v>0</v>
      </c>
      <c r="M41" s="35">
        <f t="shared" si="2"/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33" t="s">
        <v>150</v>
      </c>
      <c r="B42" s="33" t="s">
        <v>63</v>
      </c>
      <c r="C42" s="33" t="s">
        <v>64</v>
      </c>
      <c r="D42" s="34" t="s">
        <v>157</v>
      </c>
      <c r="E42" s="34" t="s">
        <v>158</v>
      </c>
      <c r="F42" s="33" t="s">
        <v>93</v>
      </c>
      <c r="G42" s="35">
        <v>211.60599999999999</v>
      </c>
      <c r="H42" s="36">
        <v>12.59</v>
      </c>
      <c r="I42" s="36">
        <f t="shared" si="0"/>
        <v>2664.12</v>
      </c>
      <c r="J42" s="37">
        <v>0</v>
      </c>
      <c r="K42" s="35">
        <f t="shared" si="1"/>
        <v>0</v>
      </c>
      <c r="L42" s="37">
        <v>0</v>
      </c>
      <c r="M42" s="35">
        <f t="shared" si="2"/>
        <v>0</v>
      </c>
      <c r="N42" s="38"/>
      <c r="O42" s="39">
        <v>4</v>
      </c>
      <c r="P42" s="34" t="s">
        <v>68</v>
      </c>
    </row>
    <row r="43" spans="1:16" s="34" customFormat="1" ht="12.75" customHeight="1">
      <c r="A43" s="40" t="s">
        <v>153</v>
      </c>
      <c r="B43" s="40" t="s">
        <v>125</v>
      </c>
      <c r="C43" s="40" t="s">
        <v>126</v>
      </c>
      <c r="D43" s="41" t="s">
        <v>160</v>
      </c>
      <c r="E43" s="41" t="s">
        <v>161</v>
      </c>
      <c r="F43" s="40" t="s">
        <v>162</v>
      </c>
      <c r="G43" s="42">
        <v>380.89100000000002</v>
      </c>
      <c r="H43" s="43">
        <v>14.53</v>
      </c>
      <c r="I43" s="43">
        <f t="shared" si="0"/>
        <v>5534.3459999999995</v>
      </c>
      <c r="J43" s="44">
        <v>1</v>
      </c>
      <c r="K43" s="42">
        <f t="shared" si="1"/>
        <v>380.89100000000002</v>
      </c>
      <c r="L43" s="44">
        <v>0</v>
      </c>
      <c r="M43" s="42">
        <f t="shared" si="2"/>
        <v>0</v>
      </c>
      <c r="N43" s="45"/>
      <c r="O43" s="46">
        <v>8</v>
      </c>
      <c r="P43" s="41" t="s">
        <v>68</v>
      </c>
    </row>
    <row r="44" spans="1:16" s="34" customFormat="1" ht="12.75" customHeight="1">
      <c r="A44" s="40" t="s">
        <v>156</v>
      </c>
      <c r="B44" s="40" t="s">
        <v>125</v>
      </c>
      <c r="C44" s="40" t="s">
        <v>126</v>
      </c>
      <c r="D44" s="41" t="s">
        <v>164</v>
      </c>
      <c r="E44" s="41" t="s">
        <v>165</v>
      </c>
      <c r="F44" s="40" t="s">
        <v>162</v>
      </c>
      <c r="G44" s="42">
        <v>149.648</v>
      </c>
      <c r="H44" s="43">
        <v>13.14</v>
      </c>
      <c r="I44" s="43">
        <f t="shared" si="0"/>
        <v>1966.375</v>
      </c>
      <c r="J44" s="44">
        <v>1</v>
      </c>
      <c r="K44" s="42">
        <f t="shared" si="1"/>
        <v>149.648</v>
      </c>
      <c r="L44" s="44">
        <v>0</v>
      </c>
      <c r="M44" s="42">
        <f t="shared" si="2"/>
        <v>0</v>
      </c>
      <c r="N44" s="45"/>
      <c r="O44" s="46">
        <v>8</v>
      </c>
      <c r="P44" s="41" t="s">
        <v>68</v>
      </c>
    </row>
    <row r="45" spans="1:16" s="34" customFormat="1" ht="12.75" customHeight="1">
      <c r="A45" s="33" t="s">
        <v>159</v>
      </c>
      <c r="B45" s="33" t="s">
        <v>63</v>
      </c>
      <c r="C45" s="33" t="s">
        <v>167</v>
      </c>
      <c r="D45" s="34" t="s">
        <v>168</v>
      </c>
      <c r="E45" s="34" t="s">
        <v>169</v>
      </c>
      <c r="F45" s="33" t="s">
        <v>72</v>
      </c>
      <c r="G45" s="35">
        <v>37</v>
      </c>
      <c r="H45" s="36">
        <v>2</v>
      </c>
      <c r="I45" s="36">
        <f t="shared" si="0"/>
        <v>74</v>
      </c>
      <c r="J45" s="37">
        <v>0</v>
      </c>
      <c r="K45" s="35">
        <f t="shared" si="1"/>
        <v>0</v>
      </c>
      <c r="L45" s="37">
        <v>0</v>
      </c>
      <c r="M45" s="35">
        <f t="shared" si="2"/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40" t="s">
        <v>163</v>
      </c>
      <c r="B46" s="40" t="s">
        <v>125</v>
      </c>
      <c r="C46" s="40" t="s">
        <v>126</v>
      </c>
      <c r="D46" s="41" t="s">
        <v>171</v>
      </c>
      <c r="E46" s="41" t="s">
        <v>172</v>
      </c>
      <c r="F46" s="40" t="s">
        <v>173</v>
      </c>
      <c r="G46" s="42">
        <v>1</v>
      </c>
      <c r="H46" s="43">
        <v>9</v>
      </c>
      <c r="I46" s="43">
        <f t="shared" si="0"/>
        <v>9</v>
      </c>
      <c r="J46" s="44">
        <v>1E-3</v>
      </c>
      <c r="K46" s="42">
        <f t="shared" si="1"/>
        <v>1E-3</v>
      </c>
      <c r="L46" s="44">
        <v>0</v>
      </c>
      <c r="M46" s="42">
        <f t="shared" si="2"/>
        <v>0</v>
      </c>
      <c r="N46" s="45"/>
      <c r="O46" s="46">
        <v>8</v>
      </c>
      <c r="P46" s="41" t="s">
        <v>68</v>
      </c>
    </row>
    <row r="47" spans="1:16" s="27" customFormat="1" ht="12.75" customHeight="1">
      <c r="B47" s="29" t="s">
        <v>57</v>
      </c>
      <c r="D47" s="30" t="s">
        <v>68</v>
      </c>
      <c r="E47" s="30" t="s">
        <v>174</v>
      </c>
      <c r="I47" s="31">
        <f>I48</f>
        <v>622.29399999999998</v>
      </c>
      <c r="K47" s="32">
        <f>K48</f>
        <v>0.49080767999999997</v>
      </c>
      <c r="M47" s="32">
        <f>M48</f>
        <v>0</v>
      </c>
      <c r="P47" s="30" t="s">
        <v>61</v>
      </c>
    </row>
    <row r="48" spans="1:16" s="34" customFormat="1" ht="12.75" customHeight="1">
      <c r="A48" s="33" t="s">
        <v>166</v>
      </c>
      <c r="B48" s="33" t="s">
        <v>63</v>
      </c>
      <c r="C48" s="33" t="s">
        <v>180</v>
      </c>
      <c r="D48" s="34" t="s">
        <v>181</v>
      </c>
      <c r="E48" s="34" t="s">
        <v>182</v>
      </c>
      <c r="F48" s="33" t="s">
        <v>162</v>
      </c>
      <c r="G48" s="35">
        <v>0.40799999999999997</v>
      </c>
      <c r="H48" s="36">
        <v>1525.23</v>
      </c>
      <c r="I48" s="36">
        <f>ROUND(G48*H48,3)</f>
        <v>622.29399999999998</v>
      </c>
      <c r="J48" s="37">
        <v>1.20296</v>
      </c>
      <c r="K48" s="35">
        <f>G48*J48</f>
        <v>0.49080767999999997</v>
      </c>
      <c r="L48" s="37">
        <v>0</v>
      </c>
      <c r="M48" s="35">
        <f>G48*L48</f>
        <v>0</v>
      </c>
      <c r="N48" s="38"/>
      <c r="O48" s="39">
        <v>4</v>
      </c>
      <c r="P48" s="34" t="s">
        <v>68</v>
      </c>
    </row>
    <row r="49" spans="1:16" s="27" customFormat="1" ht="12.75" customHeight="1">
      <c r="B49" s="29" t="s">
        <v>57</v>
      </c>
      <c r="D49" s="30" t="s">
        <v>73</v>
      </c>
      <c r="E49" s="30" t="s">
        <v>183</v>
      </c>
      <c r="I49" s="31">
        <f>I50</f>
        <v>915.81</v>
      </c>
      <c r="K49" s="32">
        <f>K50</f>
        <v>0</v>
      </c>
      <c r="M49" s="32">
        <f>M50</f>
        <v>0</v>
      </c>
      <c r="P49" s="30" t="s">
        <v>61</v>
      </c>
    </row>
    <row r="50" spans="1:16" s="34" customFormat="1" ht="12.75" customHeight="1">
      <c r="A50" s="33" t="s">
        <v>170</v>
      </c>
      <c r="B50" s="33" t="s">
        <v>63</v>
      </c>
      <c r="C50" s="33" t="s">
        <v>176</v>
      </c>
      <c r="D50" s="34" t="s">
        <v>185</v>
      </c>
      <c r="E50" s="34" t="s">
        <v>186</v>
      </c>
      <c r="F50" s="33" t="s">
        <v>123</v>
      </c>
      <c r="G50" s="35">
        <v>311.5</v>
      </c>
      <c r="H50" s="36">
        <v>2.94</v>
      </c>
      <c r="I50" s="36">
        <f>ROUND(G50*H50,3)</f>
        <v>915.81</v>
      </c>
      <c r="J50" s="37">
        <v>0</v>
      </c>
      <c r="K50" s="35">
        <f>G50*J50</f>
        <v>0</v>
      </c>
      <c r="L50" s="37">
        <v>0</v>
      </c>
      <c r="M50" s="35">
        <f>G50*L50</f>
        <v>0</v>
      </c>
      <c r="N50" s="38"/>
      <c r="O50" s="39">
        <v>4</v>
      </c>
      <c r="P50" s="34" t="s">
        <v>68</v>
      </c>
    </row>
    <row r="51" spans="1:16" s="27" customFormat="1" ht="12.75" customHeight="1">
      <c r="B51" s="29" t="s">
        <v>57</v>
      </c>
      <c r="D51" s="30" t="s">
        <v>76</v>
      </c>
      <c r="E51" s="30" t="s">
        <v>187</v>
      </c>
      <c r="I51" s="31">
        <f>SUM(I52:I54)</f>
        <v>2917.8370000000004</v>
      </c>
      <c r="K51" s="32">
        <f>SUM(K52:K54)</f>
        <v>115.786089351664</v>
      </c>
      <c r="M51" s="32">
        <f>SUM(M52:M54)</f>
        <v>0</v>
      </c>
      <c r="P51" s="30" t="s">
        <v>61</v>
      </c>
    </row>
    <row r="52" spans="1:16" s="34" customFormat="1" ht="12.75" customHeight="1">
      <c r="A52" s="33" t="s">
        <v>175</v>
      </c>
      <c r="B52" s="33" t="s">
        <v>63</v>
      </c>
      <c r="C52" s="33" t="s">
        <v>176</v>
      </c>
      <c r="D52" s="34" t="s">
        <v>189</v>
      </c>
      <c r="E52" s="34" t="s">
        <v>190</v>
      </c>
      <c r="F52" s="33" t="s">
        <v>93</v>
      </c>
      <c r="G52" s="35">
        <v>58.405999999999999</v>
      </c>
      <c r="H52" s="36">
        <v>42.62</v>
      </c>
      <c r="I52" s="36">
        <f>ROUND(G52*H52,3)</f>
        <v>2489.2640000000001</v>
      </c>
      <c r="J52" s="37">
        <v>1.8907700000000001</v>
      </c>
      <c r="K52" s="35">
        <f>G52*J52</f>
        <v>110.43231262</v>
      </c>
      <c r="L52" s="37">
        <v>0</v>
      </c>
      <c r="M52" s="35">
        <f>G52*L52</f>
        <v>0</v>
      </c>
      <c r="N52" s="38"/>
      <c r="O52" s="39">
        <v>4</v>
      </c>
      <c r="P52" s="34" t="s">
        <v>68</v>
      </c>
    </row>
    <row r="53" spans="1:16" s="34" customFormat="1" ht="12.75" customHeight="1">
      <c r="A53" s="33" t="s">
        <v>179</v>
      </c>
      <c r="B53" s="33" t="s">
        <v>63</v>
      </c>
      <c r="C53" s="33" t="s">
        <v>176</v>
      </c>
      <c r="D53" s="34" t="s">
        <v>192</v>
      </c>
      <c r="E53" s="34" t="s">
        <v>193</v>
      </c>
      <c r="F53" s="33" t="s">
        <v>93</v>
      </c>
      <c r="G53" s="35">
        <v>2.16</v>
      </c>
      <c r="H53" s="36">
        <v>137.18</v>
      </c>
      <c r="I53" s="36">
        <f>ROUND(G53*H53,3)</f>
        <v>296.30900000000003</v>
      </c>
      <c r="J53" s="37">
        <v>2.3684770053999999</v>
      </c>
      <c r="K53" s="35">
        <f>G53*J53</f>
        <v>5.1159103316639998</v>
      </c>
      <c r="L53" s="37">
        <v>0</v>
      </c>
      <c r="M53" s="35">
        <f>G53*L53</f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184</v>
      </c>
      <c r="B54" s="33" t="s">
        <v>63</v>
      </c>
      <c r="C54" s="33" t="s">
        <v>176</v>
      </c>
      <c r="D54" s="34" t="s">
        <v>195</v>
      </c>
      <c r="E54" s="34" t="s">
        <v>196</v>
      </c>
      <c r="F54" s="33" t="s">
        <v>72</v>
      </c>
      <c r="G54" s="35">
        <v>7.2</v>
      </c>
      <c r="H54" s="36">
        <v>18.37</v>
      </c>
      <c r="I54" s="36">
        <f>ROUND(G54*H54,3)</f>
        <v>132.26400000000001</v>
      </c>
      <c r="J54" s="37">
        <v>3.3036999999999997E-2</v>
      </c>
      <c r="K54" s="35">
        <f>G54*J54</f>
        <v>0.23786639999999998</v>
      </c>
      <c r="L54" s="37">
        <v>0</v>
      </c>
      <c r="M54" s="35">
        <f>G54*L54</f>
        <v>0</v>
      </c>
      <c r="N54" s="38"/>
      <c r="O54" s="39">
        <v>4</v>
      </c>
      <c r="P54" s="34" t="s">
        <v>68</v>
      </c>
    </row>
    <row r="55" spans="1:16" s="27" customFormat="1" ht="12.75" customHeight="1">
      <c r="B55" s="29" t="s">
        <v>57</v>
      </c>
      <c r="D55" s="30" t="s">
        <v>79</v>
      </c>
      <c r="E55" s="30" t="s">
        <v>197</v>
      </c>
      <c r="I55" s="31">
        <f>SUM(I56:I60)</f>
        <v>13547.636000000002</v>
      </c>
      <c r="K55" s="32">
        <f>SUM(K56:K60)</f>
        <v>389.31644488760628</v>
      </c>
      <c r="M55" s="32">
        <f>SUM(M56:M60)</f>
        <v>0</v>
      </c>
      <c r="P55" s="30" t="s">
        <v>61</v>
      </c>
    </row>
    <row r="56" spans="1:16" s="34" customFormat="1" ht="12.75" customHeight="1">
      <c r="A56" s="33" t="s">
        <v>188</v>
      </c>
      <c r="B56" s="33" t="s">
        <v>63</v>
      </c>
      <c r="C56" s="33" t="s">
        <v>69</v>
      </c>
      <c r="D56" s="34" t="s">
        <v>347</v>
      </c>
      <c r="E56" s="34" t="s">
        <v>348</v>
      </c>
      <c r="F56" s="33" t="s">
        <v>72</v>
      </c>
      <c r="G56" s="35">
        <v>385.35</v>
      </c>
      <c r="H56" s="36">
        <v>15.55</v>
      </c>
      <c r="I56" s="36">
        <f>ROUND(G56*H56,3)</f>
        <v>5992.1930000000002</v>
      </c>
      <c r="J56" s="37">
        <v>0.71643999999999997</v>
      </c>
      <c r="K56" s="35">
        <f>G56*J56</f>
        <v>276.08015399999999</v>
      </c>
      <c r="L56" s="37">
        <v>0</v>
      </c>
      <c r="M56" s="35">
        <f>G56*L56</f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33" t="s">
        <v>191</v>
      </c>
      <c r="B57" s="33" t="s">
        <v>63</v>
      </c>
      <c r="C57" s="33" t="s">
        <v>69</v>
      </c>
      <c r="D57" s="34" t="s">
        <v>202</v>
      </c>
      <c r="E57" s="34" t="s">
        <v>203</v>
      </c>
      <c r="F57" s="33" t="s">
        <v>72</v>
      </c>
      <c r="G57" s="35">
        <v>77.125</v>
      </c>
      <c r="H57" s="36">
        <v>11.5</v>
      </c>
      <c r="I57" s="36">
        <f>ROUND(G57*H57,3)</f>
        <v>886.93799999999999</v>
      </c>
      <c r="J57" s="37">
        <v>0.37080000000000002</v>
      </c>
      <c r="K57" s="35">
        <f>G57*J57</f>
        <v>28.597950000000001</v>
      </c>
      <c r="L57" s="37">
        <v>0</v>
      </c>
      <c r="M57" s="35">
        <f>G57*L57</f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33" t="s">
        <v>194</v>
      </c>
      <c r="B58" s="33" t="s">
        <v>63</v>
      </c>
      <c r="C58" s="33" t="s">
        <v>69</v>
      </c>
      <c r="D58" s="34" t="s">
        <v>208</v>
      </c>
      <c r="E58" s="34" t="s">
        <v>209</v>
      </c>
      <c r="F58" s="33" t="s">
        <v>72</v>
      </c>
      <c r="G58" s="35">
        <v>114.145</v>
      </c>
      <c r="H58" s="36">
        <v>32.82</v>
      </c>
      <c r="I58" s="36">
        <f>ROUND(G58*H58,3)</f>
        <v>3746.239</v>
      </c>
      <c r="J58" s="37">
        <v>0.58306196624999995</v>
      </c>
      <c r="K58" s="35">
        <f>G58*J58</f>
        <v>66.553608137606247</v>
      </c>
      <c r="L58" s="37">
        <v>0</v>
      </c>
      <c r="M58" s="35">
        <f>G58*L58</f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33" t="s">
        <v>198</v>
      </c>
      <c r="B59" s="33" t="s">
        <v>63</v>
      </c>
      <c r="C59" s="33" t="s">
        <v>69</v>
      </c>
      <c r="D59" s="34" t="s">
        <v>211</v>
      </c>
      <c r="E59" s="34" t="s">
        <v>212</v>
      </c>
      <c r="F59" s="33" t="s">
        <v>72</v>
      </c>
      <c r="G59" s="35">
        <v>138.82499999999999</v>
      </c>
      <c r="H59" s="36">
        <v>1.25</v>
      </c>
      <c r="I59" s="36">
        <f>ROUND(G59*H59,3)</f>
        <v>173.53100000000001</v>
      </c>
      <c r="J59" s="37">
        <v>6.0999999999999997E-4</v>
      </c>
      <c r="K59" s="35">
        <f>G59*J59</f>
        <v>8.4683249999999988E-2</v>
      </c>
      <c r="L59" s="37">
        <v>0</v>
      </c>
      <c r="M59" s="35">
        <f>G59*L59</f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201</v>
      </c>
      <c r="B60" s="33" t="s">
        <v>63</v>
      </c>
      <c r="C60" s="33" t="s">
        <v>69</v>
      </c>
      <c r="D60" s="34" t="s">
        <v>214</v>
      </c>
      <c r="E60" s="34" t="s">
        <v>215</v>
      </c>
      <c r="F60" s="33" t="s">
        <v>72</v>
      </c>
      <c r="G60" s="35">
        <v>138.82499999999999</v>
      </c>
      <c r="H60" s="36">
        <v>19.8</v>
      </c>
      <c r="I60" s="36">
        <f>ROUND(G60*H60,3)</f>
        <v>2748.7350000000001</v>
      </c>
      <c r="J60" s="37">
        <v>0.12966</v>
      </c>
      <c r="K60" s="35">
        <f>G60*J60</f>
        <v>18.000049499999999</v>
      </c>
      <c r="L60" s="37">
        <v>0</v>
      </c>
      <c r="M60" s="35">
        <f>G60*L60</f>
        <v>0</v>
      </c>
      <c r="N60" s="38"/>
      <c r="O60" s="39">
        <v>4</v>
      </c>
      <c r="P60" s="34" t="s">
        <v>68</v>
      </c>
    </row>
    <row r="61" spans="1:16" s="27" customFormat="1" ht="12.75" customHeight="1">
      <c r="B61" s="29" t="s">
        <v>57</v>
      </c>
      <c r="D61" s="30" t="s">
        <v>90</v>
      </c>
      <c r="E61" s="30" t="s">
        <v>216</v>
      </c>
      <c r="I61" s="31">
        <f>SUM(I62:I80)</f>
        <v>29705.410000000003</v>
      </c>
      <c r="K61" s="32">
        <f>SUM(K62:K80)</f>
        <v>29.382616759173999</v>
      </c>
      <c r="M61" s="32">
        <f>SUM(M62:M80)</f>
        <v>0</v>
      </c>
      <c r="P61" s="30" t="s">
        <v>61</v>
      </c>
    </row>
    <row r="62" spans="1:16" s="34" customFormat="1" ht="12.75" customHeight="1">
      <c r="A62" s="33" t="s">
        <v>204</v>
      </c>
      <c r="B62" s="33" t="s">
        <v>63</v>
      </c>
      <c r="C62" s="33" t="s">
        <v>176</v>
      </c>
      <c r="D62" s="34" t="s">
        <v>331</v>
      </c>
      <c r="E62" s="34" t="s">
        <v>332</v>
      </c>
      <c r="F62" s="33" t="s">
        <v>123</v>
      </c>
      <c r="G62" s="35">
        <v>311.5</v>
      </c>
      <c r="H62" s="36">
        <v>3</v>
      </c>
      <c r="I62" s="36">
        <f t="shared" ref="I62:I80" si="3">ROUND(G62*H62,3)</f>
        <v>934.5</v>
      </c>
      <c r="J62" s="37">
        <v>1.1060000000000001E-5</v>
      </c>
      <c r="K62" s="35">
        <f t="shared" ref="K62:K80" si="4">G62*J62</f>
        <v>3.4451900000000003E-3</v>
      </c>
      <c r="L62" s="37">
        <v>0</v>
      </c>
      <c r="M62" s="35">
        <f t="shared" ref="M62:M80" si="5"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40" t="s">
        <v>207</v>
      </c>
      <c r="B63" s="40" t="s">
        <v>125</v>
      </c>
      <c r="C63" s="40" t="s">
        <v>126</v>
      </c>
      <c r="D63" s="41" t="s">
        <v>333</v>
      </c>
      <c r="E63" s="41" t="s">
        <v>498</v>
      </c>
      <c r="F63" s="40" t="s">
        <v>225</v>
      </c>
      <c r="G63" s="42">
        <v>39</v>
      </c>
      <c r="H63" s="43">
        <v>280.5</v>
      </c>
      <c r="I63" s="43">
        <f t="shared" si="3"/>
        <v>10939.5</v>
      </c>
      <c r="J63" s="44">
        <v>1.388E-2</v>
      </c>
      <c r="K63" s="42">
        <f t="shared" si="4"/>
        <v>0.54132000000000002</v>
      </c>
      <c r="L63" s="44">
        <v>0</v>
      </c>
      <c r="M63" s="42">
        <f t="shared" si="5"/>
        <v>0</v>
      </c>
      <c r="N63" s="45"/>
      <c r="O63" s="46">
        <v>8</v>
      </c>
      <c r="P63" s="41" t="s">
        <v>68</v>
      </c>
    </row>
    <row r="64" spans="1:16" s="34" customFormat="1" ht="12.75" customHeight="1">
      <c r="A64" s="40" t="s">
        <v>210</v>
      </c>
      <c r="B64" s="40" t="s">
        <v>125</v>
      </c>
      <c r="C64" s="40" t="s">
        <v>126</v>
      </c>
      <c r="D64" s="41" t="s">
        <v>358</v>
      </c>
      <c r="E64" s="41" t="s">
        <v>497</v>
      </c>
      <c r="F64" s="40" t="s">
        <v>225</v>
      </c>
      <c r="G64" s="42">
        <v>15</v>
      </c>
      <c r="H64" s="43">
        <v>280.5</v>
      </c>
      <c r="I64" s="43">
        <f t="shared" si="3"/>
        <v>4207.5</v>
      </c>
      <c r="J64" s="44">
        <v>2.5250000000000002E-2</v>
      </c>
      <c r="K64" s="42">
        <f t="shared" si="4"/>
        <v>0.37875000000000003</v>
      </c>
      <c r="L64" s="44">
        <v>0</v>
      </c>
      <c r="M64" s="42">
        <f t="shared" si="5"/>
        <v>0</v>
      </c>
      <c r="N64" s="45"/>
      <c r="O64" s="46">
        <v>8</v>
      </c>
      <c r="P64" s="41" t="s">
        <v>68</v>
      </c>
    </row>
    <row r="65" spans="1:16" s="34" customFormat="1" ht="12.75" customHeight="1">
      <c r="A65" s="33" t="s">
        <v>213</v>
      </c>
      <c r="B65" s="33" t="s">
        <v>63</v>
      </c>
      <c r="C65" s="33" t="s">
        <v>176</v>
      </c>
      <c r="D65" s="34" t="s">
        <v>334</v>
      </c>
      <c r="E65" s="34" t="s">
        <v>335</v>
      </c>
      <c r="F65" s="33" t="s">
        <v>225</v>
      </c>
      <c r="G65" s="35">
        <v>5</v>
      </c>
      <c r="H65" s="36">
        <v>5.5</v>
      </c>
      <c r="I65" s="36">
        <f t="shared" si="3"/>
        <v>27.5</v>
      </c>
      <c r="J65" s="37">
        <v>6.6000000000000005E-5</v>
      </c>
      <c r="K65" s="35">
        <f t="shared" si="4"/>
        <v>3.3E-4</v>
      </c>
      <c r="L65" s="37">
        <v>0</v>
      </c>
      <c r="M65" s="35">
        <f t="shared" si="5"/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40" t="s">
        <v>217</v>
      </c>
      <c r="B66" s="40" t="s">
        <v>125</v>
      </c>
      <c r="C66" s="40" t="s">
        <v>126</v>
      </c>
      <c r="D66" s="41" t="s">
        <v>336</v>
      </c>
      <c r="E66" s="41" t="s">
        <v>361</v>
      </c>
      <c r="F66" s="40" t="s">
        <v>225</v>
      </c>
      <c r="G66" s="42">
        <v>4</v>
      </c>
      <c r="H66" s="43">
        <v>52.3</v>
      </c>
      <c r="I66" s="43">
        <f t="shared" si="3"/>
        <v>209.2</v>
      </c>
      <c r="J66" s="44">
        <v>0</v>
      </c>
      <c r="K66" s="42">
        <f t="shared" si="4"/>
        <v>0</v>
      </c>
      <c r="L66" s="44">
        <v>0</v>
      </c>
      <c r="M66" s="42">
        <f t="shared" si="5"/>
        <v>0</v>
      </c>
      <c r="N66" s="45"/>
      <c r="O66" s="46">
        <v>8</v>
      </c>
      <c r="P66" s="41" t="s">
        <v>68</v>
      </c>
    </row>
    <row r="67" spans="1:16" s="34" customFormat="1" ht="12.75" customHeight="1">
      <c r="A67" s="40" t="s">
        <v>220</v>
      </c>
      <c r="B67" s="40" t="s">
        <v>125</v>
      </c>
      <c r="C67" s="40" t="s">
        <v>126</v>
      </c>
      <c r="D67" s="41" t="s">
        <v>360</v>
      </c>
      <c r="E67" s="41" t="s">
        <v>359</v>
      </c>
      <c r="F67" s="40" t="s">
        <v>225</v>
      </c>
      <c r="G67" s="42">
        <v>1</v>
      </c>
      <c r="H67" s="43">
        <v>52.3</v>
      </c>
      <c r="I67" s="43">
        <f t="shared" si="3"/>
        <v>52.3</v>
      </c>
      <c r="J67" s="44">
        <v>0</v>
      </c>
      <c r="K67" s="42">
        <f t="shared" si="4"/>
        <v>0</v>
      </c>
      <c r="L67" s="44">
        <v>0</v>
      </c>
      <c r="M67" s="42">
        <f t="shared" si="5"/>
        <v>0</v>
      </c>
      <c r="N67" s="45"/>
      <c r="O67" s="46">
        <v>8</v>
      </c>
      <c r="P67" s="41" t="s">
        <v>68</v>
      </c>
    </row>
    <row r="68" spans="1:16" s="34" customFormat="1" ht="12.75" customHeight="1">
      <c r="A68" s="33" t="s">
        <v>222</v>
      </c>
      <c r="B68" s="33" t="s">
        <v>63</v>
      </c>
      <c r="C68" s="33" t="s">
        <v>176</v>
      </c>
      <c r="D68" s="34" t="s">
        <v>338</v>
      </c>
      <c r="E68" s="34" t="s">
        <v>339</v>
      </c>
      <c r="F68" s="33" t="s">
        <v>123</v>
      </c>
      <c r="G68" s="35">
        <v>311.5</v>
      </c>
      <c r="H68" s="36">
        <v>4.5</v>
      </c>
      <c r="I68" s="36">
        <f t="shared" si="3"/>
        <v>1401.75</v>
      </c>
      <c r="J68" s="37">
        <v>0</v>
      </c>
      <c r="K68" s="35">
        <f t="shared" si="4"/>
        <v>0</v>
      </c>
      <c r="L68" s="37">
        <v>0</v>
      </c>
      <c r="M68" s="35">
        <f t="shared" si="5"/>
        <v>0</v>
      </c>
      <c r="N68" s="38"/>
      <c r="O68" s="39">
        <v>4</v>
      </c>
      <c r="P68" s="34" t="s">
        <v>68</v>
      </c>
    </row>
    <row r="69" spans="1:16" s="34" customFormat="1" ht="12.75" customHeight="1">
      <c r="A69" s="33" t="s">
        <v>226</v>
      </c>
      <c r="B69" s="33" t="s">
        <v>63</v>
      </c>
      <c r="C69" s="33" t="s">
        <v>176</v>
      </c>
      <c r="D69" s="34" t="s">
        <v>236</v>
      </c>
      <c r="E69" s="34" t="s">
        <v>340</v>
      </c>
      <c r="F69" s="33" t="s">
        <v>225</v>
      </c>
      <c r="G69" s="35">
        <v>3</v>
      </c>
      <c r="H69" s="36">
        <v>760</v>
      </c>
      <c r="I69" s="36">
        <f t="shared" si="3"/>
        <v>2280</v>
      </c>
      <c r="J69" s="37">
        <v>2.7582200000000001</v>
      </c>
      <c r="K69" s="35">
        <f t="shared" si="4"/>
        <v>8.2746600000000008</v>
      </c>
      <c r="L69" s="37">
        <v>0</v>
      </c>
      <c r="M69" s="35">
        <f t="shared" si="5"/>
        <v>0</v>
      </c>
      <c r="N69" s="38"/>
      <c r="O69" s="39">
        <v>4</v>
      </c>
      <c r="P69" s="34" t="s">
        <v>68</v>
      </c>
    </row>
    <row r="70" spans="1:16" s="34" customFormat="1" ht="12.75" customHeight="1">
      <c r="A70" s="33" t="s">
        <v>229</v>
      </c>
      <c r="B70" s="33" t="s">
        <v>63</v>
      </c>
      <c r="C70" s="33" t="s">
        <v>176</v>
      </c>
      <c r="D70" s="34" t="s">
        <v>239</v>
      </c>
      <c r="E70" s="34" t="s">
        <v>365</v>
      </c>
      <c r="F70" s="33" t="s">
        <v>225</v>
      </c>
      <c r="G70" s="35">
        <v>2</v>
      </c>
      <c r="H70" s="36">
        <v>895</v>
      </c>
      <c r="I70" s="36">
        <f t="shared" si="3"/>
        <v>1790</v>
      </c>
      <c r="J70" s="37">
        <v>3.2915856595630002</v>
      </c>
      <c r="K70" s="35">
        <f t="shared" si="4"/>
        <v>6.5831713191260004</v>
      </c>
      <c r="L70" s="37">
        <v>0</v>
      </c>
      <c r="M70" s="35">
        <f t="shared" si="5"/>
        <v>0</v>
      </c>
      <c r="N70" s="38"/>
      <c r="O70" s="39">
        <v>4</v>
      </c>
      <c r="P70" s="34" t="s">
        <v>68</v>
      </c>
    </row>
    <row r="71" spans="1:16" s="34" customFormat="1" ht="12.75" customHeight="1">
      <c r="A71" s="33" t="s">
        <v>232</v>
      </c>
      <c r="B71" s="33" t="s">
        <v>63</v>
      </c>
      <c r="C71" s="33" t="s">
        <v>176</v>
      </c>
      <c r="D71" s="34" t="s">
        <v>242</v>
      </c>
      <c r="E71" s="34" t="s">
        <v>349</v>
      </c>
      <c r="F71" s="33" t="s">
        <v>225</v>
      </c>
      <c r="G71" s="35">
        <v>3</v>
      </c>
      <c r="H71" s="36">
        <v>860</v>
      </c>
      <c r="I71" s="36">
        <f t="shared" si="3"/>
        <v>2580</v>
      </c>
      <c r="J71" s="37">
        <v>3.58656</v>
      </c>
      <c r="K71" s="35">
        <f t="shared" si="4"/>
        <v>10.759679999999999</v>
      </c>
      <c r="L71" s="37">
        <v>0</v>
      </c>
      <c r="M71" s="35">
        <f t="shared" si="5"/>
        <v>0</v>
      </c>
      <c r="N71" s="38"/>
      <c r="O71" s="39">
        <v>4</v>
      </c>
      <c r="P71" s="34" t="s">
        <v>68</v>
      </c>
    </row>
    <row r="72" spans="1:16" s="34" customFormat="1" ht="12.75" customHeight="1">
      <c r="A72" s="33" t="s">
        <v>235</v>
      </c>
      <c r="B72" s="33" t="s">
        <v>63</v>
      </c>
      <c r="C72" s="33" t="s">
        <v>176</v>
      </c>
      <c r="D72" s="34" t="s">
        <v>378</v>
      </c>
      <c r="E72" s="34" t="s">
        <v>379</v>
      </c>
      <c r="F72" s="33" t="s">
        <v>225</v>
      </c>
      <c r="G72" s="35">
        <v>1</v>
      </c>
      <c r="H72" s="36">
        <v>945</v>
      </c>
      <c r="I72" s="36">
        <f t="shared" si="3"/>
        <v>945</v>
      </c>
      <c r="J72" s="37">
        <v>1.8950572500480001</v>
      </c>
      <c r="K72" s="35">
        <f t="shared" si="4"/>
        <v>1.8950572500480001</v>
      </c>
      <c r="L72" s="37">
        <v>0</v>
      </c>
      <c r="M72" s="35">
        <f t="shared" si="5"/>
        <v>0</v>
      </c>
      <c r="N72" s="38"/>
      <c r="O72" s="39">
        <v>4</v>
      </c>
      <c r="P72" s="34" t="s">
        <v>68</v>
      </c>
    </row>
    <row r="73" spans="1:16" s="34" customFormat="1" ht="12.75" customHeight="1">
      <c r="A73" s="33" t="s">
        <v>238</v>
      </c>
      <c r="B73" s="33" t="s">
        <v>63</v>
      </c>
      <c r="C73" s="33" t="s">
        <v>176</v>
      </c>
      <c r="D73" s="34" t="s">
        <v>254</v>
      </c>
      <c r="E73" s="34" t="s">
        <v>255</v>
      </c>
      <c r="F73" s="33" t="s">
        <v>225</v>
      </c>
      <c r="G73" s="35">
        <v>10</v>
      </c>
      <c r="H73" s="36">
        <v>27.7</v>
      </c>
      <c r="I73" s="36">
        <f t="shared" si="3"/>
        <v>277</v>
      </c>
      <c r="J73" s="37">
        <v>7.0203000000000002E-3</v>
      </c>
      <c r="K73" s="35">
        <f t="shared" si="4"/>
        <v>7.0203000000000002E-2</v>
      </c>
      <c r="L73" s="37">
        <v>0</v>
      </c>
      <c r="M73" s="35">
        <f t="shared" si="5"/>
        <v>0</v>
      </c>
      <c r="N73" s="38"/>
      <c r="O73" s="39">
        <v>4</v>
      </c>
      <c r="P73" s="34" t="s">
        <v>68</v>
      </c>
    </row>
    <row r="74" spans="1:16" s="34" customFormat="1" ht="12.75" customHeight="1">
      <c r="A74" s="40" t="s">
        <v>241</v>
      </c>
      <c r="B74" s="40" t="s">
        <v>125</v>
      </c>
      <c r="C74" s="40" t="s">
        <v>126</v>
      </c>
      <c r="D74" s="41" t="s">
        <v>257</v>
      </c>
      <c r="E74" s="41" t="s">
        <v>258</v>
      </c>
      <c r="F74" s="40" t="s">
        <v>225</v>
      </c>
      <c r="G74" s="42">
        <v>4</v>
      </c>
      <c r="H74" s="43">
        <v>259.60000000000002</v>
      </c>
      <c r="I74" s="43">
        <f t="shared" si="3"/>
        <v>1038.4000000000001</v>
      </c>
      <c r="J74" s="44">
        <v>0.06</v>
      </c>
      <c r="K74" s="42">
        <f t="shared" si="4"/>
        <v>0.24</v>
      </c>
      <c r="L74" s="44">
        <v>0</v>
      </c>
      <c r="M74" s="42">
        <f t="shared" si="5"/>
        <v>0</v>
      </c>
      <c r="N74" s="45"/>
      <c r="O74" s="46">
        <v>8</v>
      </c>
      <c r="P74" s="41" t="s">
        <v>68</v>
      </c>
    </row>
    <row r="75" spans="1:16" s="34" customFormat="1" ht="12.75" customHeight="1">
      <c r="A75" s="40" t="s">
        <v>244</v>
      </c>
      <c r="B75" s="40" t="s">
        <v>125</v>
      </c>
      <c r="C75" s="40" t="s">
        <v>126</v>
      </c>
      <c r="D75" s="41" t="s">
        <v>260</v>
      </c>
      <c r="E75" s="41" t="s">
        <v>261</v>
      </c>
      <c r="F75" s="40" t="s">
        <v>225</v>
      </c>
      <c r="G75" s="42">
        <v>6</v>
      </c>
      <c r="H75" s="43">
        <v>263.2</v>
      </c>
      <c r="I75" s="43">
        <f t="shared" si="3"/>
        <v>1579.2</v>
      </c>
      <c r="J75" s="44">
        <v>0.106</v>
      </c>
      <c r="K75" s="42">
        <f t="shared" si="4"/>
        <v>0.63600000000000001</v>
      </c>
      <c r="L75" s="44">
        <v>0</v>
      </c>
      <c r="M75" s="42">
        <f t="shared" si="5"/>
        <v>0</v>
      </c>
      <c r="N75" s="45"/>
      <c r="O75" s="46">
        <v>8</v>
      </c>
      <c r="P75" s="41" t="s">
        <v>68</v>
      </c>
    </row>
    <row r="76" spans="1:16" s="34" customFormat="1" ht="12.75" customHeight="1">
      <c r="A76" s="33" t="s">
        <v>247</v>
      </c>
      <c r="B76" s="33" t="s">
        <v>63</v>
      </c>
      <c r="C76" s="33" t="s">
        <v>176</v>
      </c>
      <c r="D76" s="34" t="s">
        <v>374</v>
      </c>
      <c r="E76" s="34" t="s">
        <v>375</v>
      </c>
      <c r="F76" s="33" t="s">
        <v>225</v>
      </c>
      <c r="G76" s="35">
        <v>40</v>
      </c>
      <c r="H76" s="36">
        <v>13.5</v>
      </c>
      <c r="I76" s="36">
        <f t="shared" si="3"/>
        <v>540</v>
      </c>
      <c r="J76" s="37">
        <v>0</v>
      </c>
      <c r="K76" s="35">
        <f t="shared" si="4"/>
        <v>0</v>
      </c>
      <c r="L76" s="37">
        <v>0</v>
      </c>
      <c r="M76" s="35">
        <f t="shared" si="5"/>
        <v>0</v>
      </c>
      <c r="N76" s="38"/>
      <c r="O76" s="39">
        <v>4</v>
      </c>
      <c r="P76" s="34" t="s">
        <v>68</v>
      </c>
    </row>
    <row r="77" spans="1:16" s="34" customFormat="1" ht="12.75" customHeight="1">
      <c r="A77" s="40" t="s">
        <v>250</v>
      </c>
      <c r="B77" s="40" t="s">
        <v>125</v>
      </c>
      <c r="C77" s="40" t="s">
        <v>126</v>
      </c>
      <c r="D77" s="41" t="s">
        <v>266</v>
      </c>
      <c r="E77" s="41" t="s">
        <v>267</v>
      </c>
      <c r="F77" s="40" t="s">
        <v>225</v>
      </c>
      <c r="G77" s="42">
        <v>30</v>
      </c>
      <c r="H77" s="43">
        <v>12.5</v>
      </c>
      <c r="I77" s="43">
        <f t="shared" si="3"/>
        <v>375</v>
      </c>
      <c r="J77" s="44">
        <v>0</v>
      </c>
      <c r="K77" s="42">
        <f t="shared" si="4"/>
        <v>0</v>
      </c>
      <c r="L77" s="44">
        <v>0</v>
      </c>
      <c r="M77" s="42">
        <f t="shared" si="5"/>
        <v>0</v>
      </c>
      <c r="N77" s="45"/>
      <c r="O77" s="46">
        <v>8</v>
      </c>
      <c r="P77" s="41" t="s">
        <v>68</v>
      </c>
    </row>
    <row r="78" spans="1:16" s="34" customFormat="1" ht="12.75" customHeight="1">
      <c r="A78" s="40" t="s">
        <v>253</v>
      </c>
      <c r="B78" s="40" t="s">
        <v>125</v>
      </c>
      <c r="C78" s="40" t="s">
        <v>126</v>
      </c>
      <c r="D78" s="41" t="s">
        <v>269</v>
      </c>
      <c r="E78" s="41" t="s">
        <v>270</v>
      </c>
      <c r="F78" s="40" t="s">
        <v>225</v>
      </c>
      <c r="G78" s="42">
        <v>10</v>
      </c>
      <c r="H78" s="43">
        <v>12.5</v>
      </c>
      <c r="I78" s="43">
        <f t="shared" si="3"/>
        <v>125</v>
      </c>
      <c r="J78" s="44">
        <v>0</v>
      </c>
      <c r="K78" s="42">
        <f t="shared" si="4"/>
        <v>0</v>
      </c>
      <c r="L78" s="44">
        <v>0</v>
      </c>
      <c r="M78" s="42">
        <f t="shared" si="5"/>
        <v>0</v>
      </c>
      <c r="N78" s="45"/>
      <c r="O78" s="46">
        <v>8</v>
      </c>
      <c r="P78" s="41" t="s">
        <v>68</v>
      </c>
    </row>
    <row r="79" spans="1:16" s="34" customFormat="1" ht="12.75" customHeight="1">
      <c r="A79" s="33" t="s">
        <v>256</v>
      </c>
      <c r="B79" s="33" t="s">
        <v>63</v>
      </c>
      <c r="C79" s="33" t="s">
        <v>176</v>
      </c>
      <c r="D79" s="34" t="s">
        <v>376</v>
      </c>
      <c r="E79" s="34" t="s">
        <v>377</v>
      </c>
      <c r="F79" s="33" t="s">
        <v>225</v>
      </c>
      <c r="G79" s="35">
        <v>2</v>
      </c>
      <c r="H79" s="36">
        <v>16.2</v>
      </c>
      <c r="I79" s="36">
        <f t="shared" si="3"/>
        <v>32.4</v>
      </c>
      <c r="J79" s="37">
        <v>0</v>
      </c>
      <c r="K79" s="35">
        <f t="shared" si="4"/>
        <v>0</v>
      </c>
      <c r="L79" s="37">
        <v>0</v>
      </c>
      <c r="M79" s="35">
        <f t="shared" si="5"/>
        <v>0</v>
      </c>
      <c r="N79" s="38"/>
      <c r="O79" s="39">
        <v>4</v>
      </c>
      <c r="P79" s="34" t="s">
        <v>68</v>
      </c>
    </row>
    <row r="80" spans="1:16" s="34" customFormat="1" ht="12.75" customHeight="1">
      <c r="A80" s="40" t="s">
        <v>259</v>
      </c>
      <c r="B80" s="40" t="s">
        <v>125</v>
      </c>
      <c r="C80" s="40" t="s">
        <v>126</v>
      </c>
      <c r="D80" s="41" t="s">
        <v>275</v>
      </c>
      <c r="E80" s="41" t="s">
        <v>276</v>
      </c>
      <c r="F80" s="40" t="s">
        <v>225</v>
      </c>
      <c r="G80" s="42">
        <v>2</v>
      </c>
      <c r="H80" s="43">
        <v>185.58</v>
      </c>
      <c r="I80" s="43">
        <f t="shared" si="3"/>
        <v>371.16</v>
      </c>
      <c r="J80" s="44">
        <v>0</v>
      </c>
      <c r="K80" s="42">
        <f t="shared" si="4"/>
        <v>0</v>
      </c>
      <c r="L80" s="44">
        <v>0</v>
      </c>
      <c r="M80" s="42">
        <f t="shared" si="5"/>
        <v>0</v>
      </c>
      <c r="N80" s="45"/>
      <c r="O80" s="46">
        <v>8</v>
      </c>
      <c r="P80" s="41" t="s">
        <v>68</v>
      </c>
    </row>
    <row r="81" spans="1:16" s="27" customFormat="1" ht="12.75" customHeight="1">
      <c r="B81" s="29" t="s">
        <v>57</v>
      </c>
      <c r="D81" s="30" t="s">
        <v>94</v>
      </c>
      <c r="E81" s="30" t="s">
        <v>277</v>
      </c>
      <c r="I81" s="31">
        <f>SUM(I82:I86)</f>
        <v>6009.4750000000004</v>
      </c>
      <c r="K81" s="32">
        <f>SUM(K82:K86)</f>
        <v>0.42974400000000001</v>
      </c>
      <c r="M81" s="32">
        <f>SUM(M82:M86)</f>
        <v>0</v>
      </c>
      <c r="P81" s="30" t="s">
        <v>61</v>
      </c>
    </row>
    <row r="82" spans="1:16" s="34" customFormat="1" ht="12.75" customHeight="1">
      <c r="A82" s="33" t="s">
        <v>262</v>
      </c>
      <c r="B82" s="33" t="s">
        <v>63</v>
      </c>
      <c r="C82" s="33" t="s">
        <v>69</v>
      </c>
      <c r="D82" s="34" t="s">
        <v>279</v>
      </c>
      <c r="E82" s="34" t="s">
        <v>280</v>
      </c>
      <c r="F82" s="33" t="s">
        <v>123</v>
      </c>
      <c r="G82" s="35">
        <v>127.9</v>
      </c>
      <c r="H82" s="36">
        <v>5.6</v>
      </c>
      <c r="I82" s="36">
        <f>ROUND(G82*H82,3)</f>
        <v>716.24</v>
      </c>
      <c r="J82" s="37">
        <v>3.3600000000000001E-3</v>
      </c>
      <c r="K82" s="35">
        <f>G82*J82</f>
        <v>0.42974400000000001</v>
      </c>
      <c r="L82" s="37">
        <v>0</v>
      </c>
      <c r="M82" s="35">
        <f>G82*L82</f>
        <v>0</v>
      </c>
      <c r="N82" s="38"/>
      <c r="O82" s="39">
        <v>4</v>
      </c>
      <c r="P82" s="34" t="s">
        <v>68</v>
      </c>
    </row>
    <row r="83" spans="1:16" s="34" customFormat="1" ht="12.75" customHeight="1">
      <c r="A83" s="33" t="s">
        <v>265</v>
      </c>
      <c r="B83" s="33" t="s">
        <v>63</v>
      </c>
      <c r="C83" s="33" t="s">
        <v>69</v>
      </c>
      <c r="D83" s="34" t="s">
        <v>285</v>
      </c>
      <c r="E83" s="34" t="s">
        <v>286</v>
      </c>
      <c r="F83" s="33" t="s">
        <v>162</v>
      </c>
      <c r="G83" s="35">
        <v>254.85</v>
      </c>
      <c r="H83" s="36">
        <v>2.1</v>
      </c>
      <c r="I83" s="36">
        <f>ROUND(G83*H83,3)</f>
        <v>535.18499999999995</v>
      </c>
      <c r="J83" s="37">
        <v>0</v>
      </c>
      <c r="K83" s="35">
        <f>G83*J83</f>
        <v>0</v>
      </c>
      <c r="L83" s="37">
        <v>0</v>
      </c>
      <c r="M83" s="35">
        <f>G83*L83</f>
        <v>0</v>
      </c>
      <c r="N83" s="38"/>
      <c r="O83" s="39">
        <v>4</v>
      </c>
      <c r="P83" s="34" t="s">
        <v>68</v>
      </c>
    </row>
    <row r="84" spans="1:16" s="34" customFormat="1" ht="12.75" customHeight="1">
      <c r="A84" s="33" t="s">
        <v>268</v>
      </c>
      <c r="B84" s="33" t="s">
        <v>63</v>
      </c>
      <c r="C84" s="33" t="s">
        <v>69</v>
      </c>
      <c r="D84" s="34" t="s">
        <v>288</v>
      </c>
      <c r="E84" s="34" t="s">
        <v>289</v>
      </c>
      <c r="F84" s="33" t="s">
        <v>162</v>
      </c>
      <c r="G84" s="35">
        <v>1274.25</v>
      </c>
      <c r="H84" s="36">
        <v>0.42</v>
      </c>
      <c r="I84" s="36">
        <f>ROUND(G84*H84,3)</f>
        <v>535.18499999999995</v>
      </c>
      <c r="J84" s="37">
        <v>0</v>
      </c>
      <c r="K84" s="35">
        <f>G84*J84</f>
        <v>0</v>
      </c>
      <c r="L84" s="37">
        <v>0</v>
      </c>
      <c r="M84" s="35">
        <f>G84*L84</f>
        <v>0</v>
      </c>
      <c r="N84" s="38"/>
      <c r="O84" s="39">
        <v>4</v>
      </c>
      <c r="P84" s="34" t="s">
        <v>68</v>
      </c>
    </row>
    <row r="85" spans="1:16" s="34" customFormat="1" ht="12.75" customHeight="1">
      <c r="A85" s="33" t="s">
        <v>271</v>
      </c>
      <c r="B85" s="33" t="s">
        <v>63</v>
      </c>
      <c r="C85" s="33" t="s">
        <v>69</v>
      </c>
      <c r="D85" s="34" t="s">
        <v>291</v>
      </c>
      <c r="E85" s="34" t="s">
        <v>292</v>
      </c>
      <c r="F85" s="33" t="s">
        <v>162</v>
      </c>
      <c r="G85" s="35">
        <v>254.85</v>
      </c>
      <c r="H85" s="36">
        <v>5.17</v>
      </c>
      <c r="I85" s="36">
        <f>ROUND(G85*H85,3)</f>
        <v>1317.575</v>
      </c>
      <c r="J85" s="37">
        <v>0</v>
      </c>
      <c r="K85" s="35">
        <f>G85*J85</f>
        <v>0</v>
      </c>
      <c r="L85" s="37">
        <v>0</v>
      </c>
      <c r="M85" s="35">
        <f>G85*L85</f>
        <v>0</v>
      </c>
      <c r="N85" s="38"/>
      <c r="O85" s="39">
        <v>4</v>
      </c>
      <c r="P85" s="34" t="s">
        <v>68</v>
      </c>
    </row>
    <row r="86" spans="1:16" s="34" customFormat="1" ht="12.75" customHeight="1">
      <c r="A86" s="33" t="s">
        <v>274</v>
      </c>
      <c r="B86" s="33" t="s">
        <v>63</v>
      </c>
      <c r="C86" s="33" t="s">
        <v>69</v>
      </c>
      <c r="D86" s="34" t="s">
        <v>294</v>
      </c>
      <c r="E86" s="34" t="s">
        <v>295</v>
      </c>
      <c r="F86" s="33" t="s">
        <v>162</v>
      </c>
      <c r="G86" s="35">
        <v>254.85</v>
      </c>
      <c r="H86" s="36">
        <v>11.4</v>
      </c>
      <c r="I86" s="36">
        <f>ROUND(G86*H86,3)</f>
        <v>2905.29</v>
      </c>
      <c r="J86" s="37">
        <v>0</v>
      </c>
      <c r="K86" s="35">
        <f>G86*J86</f>
        <v>0</v>
      </c>
      <c r="L86" s="37">
        <v>0</v>
      </c>
      <c r="M86" s="35">
        <f>G86*L86</f>
        <v>0</v>
      </c>
      <c r="N86" s="38"/>
      <c r="O86" s="39">
        <v>4</v>
      </c>
      <c r="P86" s="34" t="s">
        <v>68</v>
      </c>
    </row>
    <row r="87" spans="1:16" s="27" customFormat="1" ht="12.75" customHeight="1">
      <c r="B87" s="29" t="s">
        <v>57</v>
      </c>
      <c r="D87" s="30" t="s">
        <v>296</v>
      </c>
      <c r="E87" s="30" t="s">
        <v>297</v>
      </c>
      <c r="I87" s="31">
        <f>SUM(I88:I89)</f>
        <v>23828.446</v>
      </c>
      <c r="K87" s="32">
        <f>SUM(K88:K89)</f>
        <v>0</v>
      </c>
      <c r="M87" s="32">
        <f>SUM(M88:M89)</f>
        <v>0</v>
      </c>
      <c r="P87" s="30" t="s">
        <v>61</v>
      </c>
    </row>
    <row r="88" spans="1:16" s="34" customFormat="1" ht="12.75" customHeight="1">
      <c r="A88" s="33" t="s">
        <v>278</v>
      </c>
      <c r="B88" s="33" t="s">
        <v>63</v>
      </c>
      <c r="C88" s="33" t="s">
        <v>69</v>
      </c>
      <c r="D88" s="34" t="s">
        <v>299</v>
      </c>
      <c r="E88" s="34" t="s">
        <v>300</v>
      </c>
      <c r="F88" s="33" t="s">
        <v>162</v>
      </c>
      <c r="G88" s="35">
        <v>1122.395</v>
      </c>
      <c r="H88" s="36">
        <v>2.5299999999999998</v>
      </c>
      <c r="I88" s="36">
        <f>ROUND(G88*H88,3)</f>
        <v>2839.6590000000001</v>
      </c>
      <c r="J88" s="37">
        <v>0</v>
      </c>
      <c r="K88" s="35">
        <f>G88*J88</f>
        <v>0</v>
      </c>
      <c r="L88" s="37">
        <v>0</v>
      </c>
      <c r="M88" s="35">
        <f>G88*L88</f>
        <v>0</v>
      </c>
      <c r="N88" s="38"/>
      <c r="O88" s="39">
        <v>4</v>
      </c>
      <c r="P88" s="34" t="s">
        <v>68</v>
      </c>
    </row>
    <row r="89" spans="1:16" s="34" customFormat="1" ht="12.75" customHeight="1">
      <c r="A89" s="33" t="s">
        <v>281</v>
      </c>
      <c r="B89" s="33" t="s">
        <v>63</v>
      </c>
      <c r="C89" s="33" t="s">
        <v>176</v>
      </c>
      <c r="D89" s="34" t="s">
        <v>302</v>
      </c>
      <c r="E89" s="34" t="s">
        <v>303</v>
      </c>
      <c r="F89" s="33" t="s">
        <v>162</v>
      </c>
      <c r="G89" s="35">
        <v>1122.395</v>
      </c>
      <c r="H89" s="36">
        <v>18.7</v>
      </c>
      <c r="I89" s="36">
        <f>ROUND(G89*H89,3)</f>
        <v>20988.787</v>
      </c>
      <c r="J89" s="37">
        <v>0</v>
      </c>
      <c r="K89" s="35">
        <f>G89*J89</f>
        <v>0</v>
      </c>
      <c r="L89" s="37">
        <v>0</v>
      </c>
      <c r="M89" s="35">
        <f>G89*L89</f>
        <v>0</v>
      </c>
      <c r="N89" s="38"/>
      <c r="O89" s="39">
        <v>4</v>
      </c>
      <c r="P89" s="34" t="s">
        <v>68</v>
      </c>
    </row>
    <row r="90" spans="1:16" s="50" customFormat="1" ht="12.75" customHeight="1">
      <c r="E90" s="51" t="s">
        <v>314</v>
      </c>
      <c r="I90" s="52">
        <f>I14</f>
        <v>160567.06</v>
      </c>
      <c r="K90" s="53">
        <f>K14</f>
        <v>1118.0246167491312</v>
      </c>
      <c r="M90" s="53">
        <f>M14</f>
        <v>254.84982500000001</v>
      </c>
    </row>
  </sheetData>
  <pageMargins left="0.7" right="0.7" top="0.75" bottom="0.75" header="0.3" footer="0.3"/>
  <pageSetup paperSize="9"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8"/>
  <sheetViews>
    <sheetView topLeftCell="A49" workbookViewId="0">
      <selection activeCell="H60" sqref="H60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6.57031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'[22]Krycí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'[22]Krycí list'!E7</f>
        <v xml:space="preserve">Stoka ´´X1´´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'[22]Krycí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'[22]Krycí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'[22]Krycí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I15+I35+I37+I39+I43+I48+I59+I65</f>
        <v>32605.069</v>
      </c>
      <c r="J14" s="23"/>
      <c r="K14" s="26">
        <f>K15+K35+K37+K39+K43+K48+K59+K65</f>
        <v>289.97382730092278</v>
      </c>
      <c r="L14" s="23"/>
      <c r="M14" s="26">
        <f>M15+M35+M37+M39+M43+M48+M59+M65</f>
        <v>75.083499999999987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SUM(I16:I34)</f>
        <v>12819.508</v>
      </c>
      <c r="K15" s="32">
        <f>SUM(K16:K34)</f>
        <v>182.256839176715</v>
      </c>
      <c r="M15" s="32">
        <f>SUM(M16:M34)</f>
        <v>75.083499999999987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4.5999999999999999E-2</v>
      </c>
      <c r="H16" s="36">
        <v>810</v>
      </c>
      <c r="I16" s="36">
        <f t="shared" ref="I16:I34" si="0">ROUND(G16*H16,3)</f>
        <v>37.26</v>
      </c>
      <c r="J16" s="37">
        <v>0</v>
      </c>
      <c r="K16" s="35">
        <f t="shared" ref="K16:K34" si="1">G16*J16</f>
        <v>0</v>
      </c>
      <c r="L16" s="37">
        <v>0</v>
      </c>
      <c r="M16" s="35">
        <f t="shared" ref="M16:M34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57.5</v>
      </c>
      <c r="H17" s="36">
        <v>4.41</v>
      </c>
      <c r="I17" s="36">
        <f t="shared" si="0"/>
        <v>253.57499999999999</v>
      </c>
      <c r="J17" s="37">
        <v>0</v>
      </c>
      <c r="K17" s="35">
        <f t="shared" si="1"/>
        <v>0</v>
      </c>
      <c r="L17" s="37">
        <v>0.24</v>
      </c>
      <c r="M17" s="35">
        <f t="shared" si="2"/>
        <v>13.799999999999999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317</v>
      </c>
      <c r="E18" s="34" t="s">
        <v>318</v>
      </c>
      <c r="F18" s="33" t="s">
        <v>72</v>
      </c>
      <c r="G18" s="35">
        <v>85.1</v>
      </c>
      <c r="H18" s="36">
        <v>35.57</v>
      </c>
      <c r="I18" s="36">
        <f t="shared" si="0"/>
        <v>3027.0070000000001</v>
      </c>
      <c r="J18" s="37">
        <v>0</v>
      </c>
      <c r="K18" s="35">
        <f t="shared" si="1"/>
        <v>0</v>
      </c>
      <c r="L18" s="37">
        <v>0.5</v>
      </c>
      <c r="M18" s="35">
        <f t="shared" si="2"/>
        <v>42.55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319</v>
      </c>
      <c r="E19" s="34" t="s">
        <v>320</v>
      </c>
      <c r="F19" s="33" t="s">
        <v>72</v>
      </c>
      <c r="G19" s="35">
        <v>103.5</v>
      </c>
      <c r="H19" s="36">
        <v>5.96</v>
      </c>
      <c r="I19" s="36">
        <f t="shared" si="0"/>
        <v>616.86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18.733499999999999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15.548999999999999</v>
      </c>
      <c r="H20" s="36">
        <v>14.97</v>
      </c>
      <c r="I20" s="36">
        <f t="shared" si="0"/>
        <v>232.76900000000001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15.548999999999999</v>
      </c>
      <c r="H21" s="36">
        <v>1.48</v>
      </c>
      <c r="I21" s="36">
        <f t="shared" si="0"/>
        <v>23.013000000000002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323</v>
      </c>
      <c r="E22" s="34" t="s">
        <v>324</v>
      </c>
      <c r="F22" s="33" t="s">
        <v>93</v>
      </c>
      <c r="G22" s="35">
        <v>62.195999999999998</v>
      </c>
      <c r="H22" s="36">
        <v>28.5</v>
      </c>
      <c r="I22" s="36">
        <f t="shared" si="0"/>
        <v>1772.586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62.195999999999998</v>
      </c>
      <c r="H23" s="36">
        <v>1.48</v>
      </c>
      <c r="I23" s="36">
        <f t="shared" si="0"/>
        <v>92.05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25.914999999999999</v>
      </c>
      <c r="H24" s="36">
        <v>40.1</v>
      </c>
      <c r="I24" s="36">
        <f t="shared" si="0"/>
        <v>1039.192</v>
      </c>
      <c r="J24" s="37">
        <v>1.0656521E-2</v>
      </c>
      <c r="K24" s="35">
        <f t="shared" si="1"/>
        <v>0.27616374171500002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211.85499999999999</v>
      </c>
      <c r="H25" s="36">
        <v>3.56</v>
      </c>
      <c r="I25" s="36">
        <f t="shared" si="0"/>
        <v>754.20399999999995</v>
      </c>
      <c r="J25" s="37">
        <v>2.8197E-2</v>
      </c>
      <c r="K25" s="35">
        <f t="shared" si="1"/>
        <v>5.9736754349999996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136</v>
      </c>
      <c r="E26" s="34" t="s">
        <v>137</v>
      </c>
      <c r="F26" s="33" t="s">
        <v>72</v>
      </c>
      <c r="G26" s="35">
        <v>211.85499999999999</v>
      </c>
      <c r="H26" s="36">
        <v>2.39</v>
      </c>
      <c r="I26" s="36">
        <f t="shared" si="0"/>
        <v>506.33300000000003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142</v>
      </c>
      <c r="E27" s="34" t="s">
        <v>427</v>
      </c>
      <c r="F27" s="33" t="s">
        <v>143</v>
      </c>
      <c r="G27" s="35">
        <v>103.65900000000001</v>
      </c>
      <c r="H27" s="36">
        <v>3.14</v>
      </c>
      <c r="I27" s="36">
        <f t="shared" si="0"/>
        <v>325.48899999999998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145</v>
      </c>
      <c r="E28" s="34" t="s">
        <v>146</v>
      </c>
      <c r="F28" s="33" t="s">
        <v>93</v>
      </c>
      <c r="G28" s="35">
        <v>103.65900000000001</v>
      </c>
      <c r="H28" s="36">
        <v>5.39</v>
      </c>
      <c r="I28" s="36">
        <f t="shared" si="0"/>
        <v>558.72199999999998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325</v>
      </c>
      <c r="E29" s="34" t="s">
        <v>326</v>
      </c>
      <c r="F29" s="33" t="s">
        <v>93</v>
      </c>
      <c r="G29" s="35">
        <v>103.65900000000001</v>
      </c>
      <c r="H29" s="36">
        <v>2.23</v>
      </c>
      <c r="I29" s="36">
        <f t="shared" si="0"/>
        <v>231.16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327</v>
      </c>
      <c r="E30" s="34" t="s">
        <v>328</v>
      </c>
      <c r="F30" s="33" t="s">
        <v>93</v>
      </c>
      <c r="G30" s="35">
        <v>103.65900000000001</v>
      </c>
      <c r="H30" s="36">
        <v>1.92</v>
      </c>
      <c r="I30" s="36">
        <f t="shared" si="0"/>
        <v>199.02500000000001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329</v>
      </c>
      <c r="E31" s="34" t="s">
        <v>330</v>
      </c>
      <c r="F31" s="33" t="s">
        <v>93</v>
      </c>
      <c r="G31" s="35">
        <v>66.534000000000006</v>
      </c>
      <c r="H31" s="36">
        <v>5.5</v>
      </c>
      <c r="I31" s="36">
        <f t="shared" si="0"/>
        <v>365.93700000000001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157</v>
      </c>
      <c r="E32" s="34" t="s">
        <v>158</v>
      </c>
      <c r="F32" s="33" t="s">
        <v>93</v>
      </c>
      <c r="G32" s="35">
        <v>31.248000000000001</v>
      </c>
      <c r="H32" s="36">
        <v>12.59</v>
      </c>
      <c r="I32" s="36">
        <f t="shared" si="0"/>
        <v>393.41199999999998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160</v>
      </c>
      <c r="E33" s="41" t="s">
        <v>161</v>
      </c>
      <c r="F33" s="40" t="s">
        <v>162</v>
      </c>
      <c r="G33" s="42">
        <v>56.246000000000002</v>
      </c>
      <c r="H33" s="43">
        <v>14.53</v>
      </c>
      <c r="I33" s="43">
        <f t="shared" si="0"/>
        <v>817.25400000000002</v>
      </c>
      <c r="J33" s="44">
        <v>1</v>
      </c>
      <c r="K33" s="42">
        <f t="shared" si="1"/>
        <v>56.246000000000002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164</v>
      </c>
      <c r="E34" s="41" t="s">
        <v>165</v>
      </c>
      <c r="F34" s="40" t="s">
        <v>162</v>
      </c>
      <c r="G34" s="42">
        <v>119.761</v>
      </c>
      <c r="H34" s="43">
        <v>13.14</v>
      </c>
      <c r="I34" s="43">
        <f t="shared" si="0"/>
        <v>1573.66</v>
      </c>
      <c r="J34" s="44">
        <v>1</v>
      </c>
      <c r="K34" s="42">
        <f t="shared" si="1"/>
        <v>119.761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27" customFormat="1" ht="12.75" customHeight="1">
      <c r="B35" s="29" t="s">
        <v>57</v>
      </c>
      <c r="D35" s="30" t="s">
        <v>68</v>
      </c>
      <c r="E35" s="30" t="s">
        <v>174</v>
      </c>
      <c r="I35" s="31">
        <f>I36</f>
        <v>463.67</v>
      </c>
      <c r="K35" s="32">
        <f>K36</f>
        <v>0.36569984</v>
      </c>
      <c r="M35" s="32">
        <f>M36</f>
        <v>0</v>
      </c>
      <c r="P35" s="30" t="s">
        <v>61</v>
      </c>
    </row>
    <row r="36" spans="1:16" s="34" customFormat="1" ht="12.75" customHeight="1">
      <c r="A36" s="33" t="s">
        <v>129</v>
      </c>
      <c r="B36" s="33" t="s">
        <v>63</v>
      </c>
      <c r="C36" s="33" t="s">
        <v>180</v>
      </c>
      <c r="D36" s="34" t="s">
        <v>181</v>
      </c>
      <c r="E36" s="34" t="s">
        <v>182</v>
      </c>
      <c r="F36" s="33" t="s">
        <v>162</v>
      </c>
      <c r="G36" s="35">
        <v>0.30399999999999999</v>
      </c>
      <c r="H36" s="36">
        <v>1525.23</v>
      </c>
      <c r="I36" s="36">
        <f>ROUND(G36*H36,3)</f>
        <v>463.67</v>
      </c>
      <c r="J36" s="37">
        <v>1.20296</v>
      </c>
      <c r="K36" s="35">
        <f>G36*J36</f>
        <v>0.36569984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27" customFormat="1" ht="12.75" customHeight="1">
      <c r="B37" s="29" t="s">
        <v>57</v>
      </c>
      <c r="D37" s="30" t="s">
        <v>73</v>
      </c>
      <c r="E37" s="30" t="s">
        <v>183</v>
      </c>
      <c r="I37" s="31">
        <f>I38</f>
        <v>135.24</v>
      </c>
      <c r="K37" s="32">
        <f>K38</f>
        <v>0</v>
      </c>
      <c r="M37" s="32">
        <f>M38</f>
        <v>0</v>
      </c>
      <c r="P37" s="30" t="s">
        <v>61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185</v>
      </c>
      <c r="E38" s="34" t="s">
        <v>186</v>
      </c>
      <c r="F38" s="33" t="s">
        <v>123</v>
      </c>
      <c r="G38" s="35">
        <v>46</v>
      </c>
      <c r="H38" s="36">
        <v>2.94</v>
      </c>
      <c r="I38" s="36">
        <f>ROUND(G38*H38,3)</f>
        <v>135.24</v>
      </c>
      <c r="J38" s="37">
        <v>0</v>
      </c>
      <c r="K38" s="35">
        <f>G38*J38</f>
        <v>0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76</v>
      </c>
      <c r="E39" s="30" t="s">
        <v>187</v>
      </c>
      <c r="I39" s="31">
        <f>SUM(I40:I42)</f>
        <v>453.31299999999999</v>
      </c>
      <c r="K39" s="32">
        <f>SUM(K40:K42)</f>
        <v>17.378646596332803</v>
      </c>
      <c r="M39" s="32">
        <f>SUM(M40:M42)</f>
        <v>0</v>
      </c>
      <c r="P39" s="30" t="s">
        <v>61</v>
      </c>
    </row>
    <row r="40" spans="1:16" s="34" customFormat="1" ht="12.75" customHeight="1">
      <c r="A40" s="33" t="s">
        <v>135</v>
      </c>
      <c r="B40" s="33" t="s">
        <v>63</v>
      </c>
      <c r="C40" s="33" t="s">
        <v>176</v>
      </c>
      <c r="D40" s="34" t="s">
        <v>189</v>
      </c>
      <c r="E40" s="34" t="s">
        <v>190</v>
      </c>
      <c r="F40" s="33" t="s">
        <v>93</v>
      </c>
      <c r="G40" s="35">
        <v>8.625</v>
      </c>
      <c r="H40" s="36">
        <v>42.62</v>
      </c>
      <c r="I40" s="36">
        <f>ROUND(G40*H40,3)</f>
        <v>367.59800000000001</v>
      </c>
      <c r="J40" s="37">
        <v>1.8907700000000001</v>
      </c>
      <c r="K40" s="35">
        <f>G40*J40</f>
        <v>16.307891250000001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138</v>
      </c>
      <c r="B41" s="33" t="s">
        <v>63</v>
      </c>
      <c r="C41" s="33" t="s">
        <v>176</v>
      </c>
      <c r="D41" s="34" t="s">
        <v>192</v>
      </c>
      <c r="E41" s="34" t="s">
        <v>193</v>
      </c>
      <c r="F41" s="33" t="s">
        <v>93</v>
      </c>
      <c r="G41" s="35">
        <v>0.432</v>
      </c>
      <c r="H41" s="36">
        <v>137.18</v>
      </c>
      <c r="I41" s="36">
        <f>ROUND(G41*H41,3)</f>
        <v>59.262</v>
      </c>
      <c r="J41" s="37">
        <v>2.3684770053999999</v>
      </c>
      <c r="K41" s="35">
        <f>G41*J41</f>
        <v>1.0231820663328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195</v>
      </c>
      <c r="E42" s="34" t="s">
        <v>196</v>
      </c>
      <c r="F42" s="33" t="s">
        <v>72</v>
      </c>
      <c r="G42" s="35">
        <v>1.44</v>
      </c>
      <c r="H42" s="36">
        <v>18.37</v>
      </c>
      <c r="I42" s="36">
        <f>ROUND(G42*H42,3)</f>
        <v>26.452999999999999</v>
      </c>
      <c r="J42" s="37">
        <v>3.3036999999999997E-2</v>
      </c>
      <c r="K42" s="35">
        <f>G42*J42</f>
        <v>4.7573279999999996E-2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27" customFormat="1" ht="12.75" customHeight="1">
      <c r="B43" s="29" t="s">
        <v>57</v>
      </c>
      <c r="D43" s="30" t="s">
        <v>79</v>
      </c>
      <c r="E43" s="30" t="s">
        <v>197</v>
      </c>
      <c r="I43" s="31">
        <f>SUM(I44:I47)</f>
        <v>5632.9070000000002</v>
      </c>
      <c r="K43" s="32">
        <f>SUM(K44:K47)</f>
        <v>84.422518327874997</v>
      </c>
      <c r="M43" s="32">
        <f>SUM(M44:M47)</f>
        <v>0</v>
      </c>
      <c r="P43" s="30" t="s">
        <v>61</v>
      </c>
    </row>
    <row r="44" spans="1:16" s="34" customFormat="1" ht="12.75" customHeight="1">
      <c r="A44" s="33" t="s">
        <v>144</v>
      </c>
      <c r="B44" s="33" t="s">
        <v>63</v>
      </c>
      <c r="C44" s="33" t="s">
        <v>69</v>
      </c>
      <c r="D44" s="34" t="s">
        <v>202</v>
      </c>
      <c r="E44" s="34" t="s">
        <v>203</v>
      </c>
      <c r="F44" s="33" t="s">
        <v>72</v>
      </c>
      <c r="G44" s="35">
        <v>57.5</v>
      </c>
      <c r="H44" s="36">
        <v>11.5</v>
      </c>
      <c r="I44" s="36">
        <f>ROUND(G44*H44,3)</f>
        <v>661.25</v>
      </c>
      <c r="J44" s="37">
        <v>0.37080000000000002</v>
      </c>
      <c r="K44" s="35">
        <f>G44*J44</f>
        <v>21.321000000000002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147</v>
      </c>
      <c r="B45" s="33" t="s">
        <v>63</v>
      </c>
      <c r="C45" s="33" t="s">
        <v>69</v>
      </c>
      <c r="D45" s="34" t="s">
        <v>208</v>
      </c>
      <c r="E45" s="34" t="s">
        <v>209</v>
      </c>
      <c r="F45" s="33" t="s">
        <v>72</v>
      </c>
      <c r="G45" s="35">
        <v>85.1</v>
      </c>
      <c r="H45" s="36">
        <v>32.82</v>
      </c>
      <c r="I45" s="36">
        <f>ROUND(G45*H45,3)</f>
        <v>2792.982</v>
      </c>
      <c r="J45" s="37">
        <v>0.58306196624999995</v>
      </c>
      <c r="K45" s="35">
        <f>G45*J45</f>
        <v>49.618573327874991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150</v>
      </c>
      <c r="B46" s="33" t="s">
        <v>63</v>
      </c>
      <c r="C46" s="33" t="s">
        <v>69</v>
      </c>
      <c r="D46" s="34" t="s">
        <v>211</v>
      </c>
      <c r="E46" s="34" t="s">
        <v>212</v>
      </c>
      <c r="F46" s="33" t="s">
        <v>72</v>
      </c>
      <c r="G46" s="35">
        <v>103.5</v>
      </c>
      <c r="H46" s="36">
        <v>1.25</v>
      </c>
      <c r="I46" s="36">
        <f>ROUND(G46*H46,3)</f>
        <v>129.375</v>
      </c>
      <c r="J46" s="37">
        <v>6.0999999999999997E-4</v>
      </c>
      <c r="K46" s="35">
        <f>G46*J46</f>
        <v>6.3134999999999997E-2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214</v>
      </c>
      <c r="E47" s="34" t="s">
        <v>215</v>
      </c>
      <c r="F47" s="33" t="s">
        <v>72</v>
      </c>
      <c r="G47" s="35">
        <v>103.5</v>
      </c>
      <c r="H47" s="36">
        <v>19.8</v>
      </c>
      <c r="I47" s="36">
        <f>ROUND(G47*H47,3)</f>
        <v>2049.3000000000002</v>
      </c>
      <c r="J47" s="37">
        <v>0.12966</v>
      </c>
      <c r="K47" s="35">
        <f>G47*J47</f>
        <v>13.41981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90</v>
      </c>
      <c r="E48" s="30" t="s">
        <v>216</v>
      </c>
      <c r="I48" s="31">
        <f>SUM(I49:I58)</f>
        <v>4858.3999999999996</v>
      </c>
      <c r="K48" s="32">
        <f>SUM(K49:K58)</f>
        <v>5.2410033599999997</v>
      </c>
      <c r="M48" s="32">
        <f>SUM(M49:M58)</f>
        <v>0</v>
      </c>
      <c r="P48" s="30" t="s">
        <v>61</v>
      </c>
    </row>
    <row r="49" spans="1:16" s="34" customFormat="1" ht="12.75" customHeight="1">
      <c r="A49" s="33" t="s">
        <v>156</v>
      </c>
      <c r="B49" s="33" t="s">
        <v>63</v>
      </c>
      <c r="C49" s="33" t="s">
        <v>176</v>
      </c>
      <c r="D49" s="34" t="s">
        <v>331</v>
      </c>
      <c r="E49" s="34" t="s">
        <v>332</v>
      </c>
      <c r="F49" s="33" t="s">
        <v>123</v>
      </c>
      <c r="G49" s="35">
        <v>46</v>
      </c>
      <c r="H49" s="36">
        <v>3</v>
      </c>
      <c r="I49" s="36">
        <f t="shared" ref="I49:I58" si="3">ROUND(G49*H49,3)</f>
        <v>138</v>
      </c>
      <c r="J49" s="37">
        <v>1.1060000000000001E-5</v>
      </c>
      <c r="K49" s="35">
        <f t="shared" ref="K49:K58" si="4">G49*J49</f>
        <v>5.0876000000000003E-4</v>
      </c>
      <c r="L49" s="37">
        <v>0</v>
      </c>
      <c r="M49" s="35">
        <f t="shared" ref="M49:M58" si="5"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40" t="s">
        <v>159</v>
      </c>
      <c r="B50" s="40" t="s">
        <v>125</v>
      </c>
      <c r="C50" s="40" t="s">
        <v>126</v>
      </c>
      <c r="D50" s="41" t="s">
        <v>333</v>
      </c>
      <c r="E50" s="41" t="s">
        <v>497</v>
      </c>
      <c r="F50" s="40" t="s">
        <v>225</v>
      </c>
      <c r="G50" s="42">
        <v>8</v>
      </c>
      <c r="H50" s="43">
        <v>280.5</v>
      </c>
      <c r="I50" s="43">
        <f t="shared" si="3"/>
        <v>2244</v>
      </c>
      <c r="J50" s="44">
        <v>1.388E-2</v>
      </c>
      <c r="K50" s="42">
        <f t="shared" si="4"/>
        <v>0.11104</v>
      </c>
      <c r="L50" s="44">
        <v>0</v>
      </c>
      <c r="M50" s="42">
        <f t="shared" si="5"/>
        <v>0</v>
      </c>
      <c r="N50" s="45"/>
      <c r="O50" s="46">
        <v>8</v>
      </c>
      <c r="P50" s="41" t="s">
        <v>68</v>
      </c>
    </row>
    <row r="51" spans="1:16" s="34" customFormat="1" ht="12.75" customHeight="1">
      <c r="A51" s="33" t="s">
        <v>163</v>
      </c>
      <c r="B51" s="33" t="s">
        <v>63</v>
      </c>
      <c r="C51" s="33" t="s">
        <v>176</v>
      </c>
      <c r="D51" s="34" t="s">
        <v>334</v>
      </c>
      <c r="E51" s="34" t="s">
        <v>335</v>
      </c>
      <c r="F51" s="33" t="s">
        <v>225</v>
      </c>
      <c r="G51" s="35">
        <v>4</v>
      </c>
      <c r="H51" s="36">
        <v>5.5</v>
      </c>
      <c r="I51" s="36">
        <f t="shared" si="3"/>
        <v>22</v>
      </c>
      <c r="J51" s="37">
        <v>6.6000000000000005E-5</v>
      </c>
      <c r="K51" s="35">
        <f t="shared" si="4"/>
        <v>2.6400000000000002E-4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166</v>
      </c>
      <c r="B52" s="40" t="s">
        <v>125</v>
      </c>
      <c r="C52" s="40" t="s">
        <v>126</v>
      </c>
      <c r="D52" s="41" t="s">
        <v>336</v>
      </c>
      <c r="E52" s="41" t="s">
        <v>337</v>
      </c>
      <c r="F52" s="40" t="s">
        <v>225</v>
      </c>
      <c r="G52" s="42">
        <v>4</v>
      </c>
      <c r="H52" s="43">
        <v>52.3</v>
      </c>
      <c r="I52" s="43">
        <f t="shared" si="3"/>
        <v>209.2</v>
      </c>
      <c r="J52" s="44">
        <v>0</v>
      </c>
      <c r="K52" s="42">
        <f t="shared" si="4"/>
        <v>0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338</v>
      </c>
      <c r="E53" s="34" t="s">
        <v>339</v>
      </c>
      <c r="F53" s="33" t="s">
        <v>123</v>
      </c>
      <c r="G53" s="35">
        <v>46</v>
      </c>
      <c r="H53" s="36">
        <v>4.5</v>
      </c>
      <c r="I53" s="36">
        <f t="shared" si="3"/>
        <v>207</v>
      </c>
      <c r="J53" s="37">
        <v>0</v>
      </c>
      <c r="K53" s="35">
        <f t="shared" si="4"/>
        <v>0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175</v>
      </c>
      <c r="B54" s="33" t="s">
        <v>63</v>
      </c>
      <c r="C54" s="33" t="s">
        <v>176</v>
      </c>
      <c r="D54" s="34" t="s">
        <v>233</v>
      </c>
      <c r="E54" s="34" t="s">
        <v>362</v>
      </c>
      <c r="F54" s="33" t="s">
        <v>225</v>
      </c>
      <c r="G54" s="35">
        <v>1</v>
      </c>
      <c r="H54" s="36">
        <v>700</v>
      </c>
      <c r="I54" s="36">
        <f t="shared" si="3"/>
        <v>700</v>
      </c>
      <c r="J54" s="37">
        <v>2.1909299999999998</v>
      </c>
      <c r="K54" s="35">
        <f t="shared" si="4"/>
        <v>2.1909299999999998</v>
      </c>
      <c r="L54" s="37">
        <v>0</v>
      </c>
      <c r="M54" s="35">
        <f t="shared" si="5"/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236</v>
      </c>
      <c r="E55" s="34" t="s">
        <v>340</v>
      </c>
      <c r="F55" s="33" t="s">
        <v>225</v>
      </c>
      <c r="G55" s="35">
        <v>1</v>
      </c>
      <c r="H55" s="36">
        <v>760</v>
      </c>
      <c r="I55" s="36">
        <f t="shared" si="3"/>
        <v>760</v>
      </c>
      <c r="J55" s="37">
        <v>2.7582200000000001</v>
      </c>
      <c r="K55" s="35">
        <f t="shared" si="4"/>
        <v>2.7582200000000001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33" t="s">
        <v>184</v>
      </c>
      <c r="B56" s="33" t="s">
        <v>63</v>
      </c>
      <c r="C56" s="33" t="s">
        <v>176</v>
      </c>
      <c r="D56" s="34" t="s">
        <v>254</v>
      </c>
      <c r="E56" s="34" t="s">
        <v>255</v>
      </c>
      <c r="F56" s="33" t="s">
        <v>225</v>
      </c>
      <c r="G56" s="35">
        <v>2</v>
      </c>
      <c r="H56" s="36">
        <v>27.7</v>
      </c>
      <c r="I56" s="36">
        <f t="shared" si="3"/>
        <v>55.4</v>
      </c>
      <c r="J56" s="37">
        <v>7.0203000000000002E-3</v>
      </c>
      <c r="K56" s="35">
        <f t="shared" si="4"/>
        <v>1.40406E-2</v>
      </c>
      <c r="L56" s="37">
        <v>0</v>
      </c>
      <c r="M56" s="35">
        <f t="shared" si="5"/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257</v>
      </c>
      <c r="E57" s="41" t="s">
        <v>258</v>
      </c>
      <c r="F57" s="40" t="s">
        <v>225</v>
      </c>
      <c r="G57" s="42">
        <v>1</v>
      </c>
      <c r="H57" s="43">
        <v>259.60000000000002</v>
      </c>
      <c r="I57" s="43">
        <f t="shared" si="3"/>
        <v>259.60000000000002</v>
      </c>
      <c r="J57" s="44">
        <v>0.06</v>
      </c>
      <c r="K57" s="42">
        <f t="shared" si="4"/>
        <v>0.06</v>
      </c>
      <c r="L57" s="44">
        <v>0</v>
      </c>
      <c r="M57" s="42">
        <f t="shared" si="5"/>
        <v>0</v>
      </c>
      <c r="N57" s="45"/>
      <c r="O57" s="46">
        <v>8</v>
      </c>
      <c r="P57" s="41" t="s">
        <v>68</v>
      </c>
    </row>
    <row r="58" spans="1:16" s="34" customFormat="1" ht="12.75" customHeight="1">
      <c r="A58" s="40" t="s">
        <v>191</v>
      </c>
      <c r="B58" s="40" t="s">
        <v>125</v>
      </c>
      <c r="C58" s="40" t="s">
        <v>126</v>
      </c>
      <c r="D58" s="41" t="s">
        <v>260</v>
      </c>
      <c r="E58" s="41" t="s">
        <v>261</v>
      </c>
      <c r="F58" s="40" t="s">
        <v>225</v>
      </c>
      <c r="G58" s="42">
        <v>1</v>
      </c>
      <c r="H58" s="43">
        <v>263.2</v>
      </c>
      <c r="I58" s="43">
        <f t="shared" si="3"/>
        <v>263.2</v>
      </c>
      <c r="J58" s="44">
        <v>0.106</v>
      </c>
      <c r="K58" s="42">
        <f t="shared" si="4"/>
        <v>0.106</v>
      </c>
      <c r="L58" s="44">
        <v>0</v>
      </c>
      <c r="M58" s="42">
        <f t="shared" si="5"/>
        <v>0</v>
      </c>
      <c r="N58" s="45"/>
      <c r="O58" s="46">
        <v>8</v>
      </c>
      <c r="P58" s="41" t="s">
        <v>68</v>
      </c>
    </row>
    <row r="59" spans="1:16" s="27" customFormat="1" ht="12.75" customHeight="1">
      <c r="B59" s="29" t="s">
        <v>57</v>
      </c>
      <c r="D59" s="30" t="s">
        <v>94</v>
      </c>
      <c r="E59" s="30" t="s">
        <v>277</v>
      </c>
      <c r="I59" s="31">
        <f>SUM(I60:I64)</f>
        <v>2074.694</v>
      </c>
      <c r="K59" s="32">
        <f>SUM(K60:K64)</f>
        <v>0.30912000000000001</v>
      </c>
      <c r="M59" s="32">
        <f>SUM(M60:M64)</f>
        <v>0</v>
      </c>
      <c r="P59" s="30" t="s">
        <v>61</v>
      </c>
    </row>
    <row r="60" spans="1:16" s="34" customFormat="1" ht="12.75" customHeight="1">
      <c r="A60" s="33" t="s">
        <v>194</v>
      </c>
      <c r="B60" s="33" t="s">
        <v>63</v>
      </c>
      <c r="C60" s="33" t="s">
        <v>69</v>
      </c>
      <c r="D60" s="34" t="s">
        <v>279</v>
      </c>
      <c r="E60" s="34" t="s">
        <v>280</v>
      </c>
      <c r="F60" s="33" t="s">
        <v>123</v>
      </c>
      <c r="G60" s="35">
        <v>92</v>
      </c>
      <c r="H60" s="36">
        <v>5.6</v>
      </c>
      <c r="I60" s="36">
        <f>ROUND(G60*H60,3)</f>
        <v>515.20000000000005</v>
      </c>
      <c r="J60" s="37">
        <v>3.3600000000000001E-3</v>
      </c>
      <c r="K60" s="35">
        <f>G60*J60</f>
        <v>0.30912000000000001</v>
      </c>
      <c r="L60" s="37">
        <v>0</v>
      </c>
      <c r="M60" s="35">
        <f>G60*L60</f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198</v>
      </c>
      <c r="B61" s="33" t="s">
        <v>63</v>
      </c>
      <c r="C61" s="33" t="s">
        <v>69</v>
      </c>
      <c r="D61" s="34" t="s">
        <v>285</v>
      </c>
      <c r="E61" s="34" t="s">
        <v>286</v>
      </c>
      <c r="F61" s="33" t="s">
        <v>162</v>
      </c>
      <c r="G61" s="35">
        <v>75.084000000000003</v>
      </c>
      <c r="H61" s="36">
        <v>2.1</v>
      </c>
      <c r="I61" s="36">
        <f>ROUND(G61*H61,3)</f>
        <v>157.67599999999999</v>
      </c>
      <c r="J61" s="37">
        <v>0</v>
      </c>
      <c r="K61" s="35">
        <f>G61*J61</f>
        <v>0</v>
      </c>
      <c r="L61" s="37">
        <v>0</v>
      </c>
      <c r="M61" s="35">
        <f>G61*L61</f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201</v>
      </c>
      <c r="B62" s="33" t="s">
        <v>63</v>
      </c>
      <c r="C62" s="33" t="s">
        <v>69</v>
      </c>
      <c r="D62" s="34" t="s">
        <v>288</v>
      </c>
      <c r="E62" s="34" t="s">
        <v>289</v>
      </c>
      <c r="F62" s="33" t="s">
        <v>162</v>
      </c>
      <c r="G62" s="35">
        <v>375.42</v>
      </c>
      <c r="H62" s="36">
        <v>0.42</v>
      </c>
      <c r="I62" s="36">
        <f>ROUND(G62*H62,3)</f>
        <v>157.67599999999999</v>
      </c>
      <c r="J62" s="37">
        <v>0</v>
      </c>
      <c r="K62" s="35">
        <f>G62*J62</f>
        <v>0</v>
      </c>
      <c r="L62" s="37">
        <v>0</v>
      </c>
      <c r="M62" s="35">
        <f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204</v>
      </c>
      <c r="B63" s="33" t="s">
        <v>63</v>
      </c>
      <c r="C63" s="33" t="s">
        <v>69</v>
      </c>
      <c r="D63" s="34" t="s">
        <v>291</v>
      </c>
      <c r="E63" s="34" t="s">
        <v>292</v>
      </c>
      <c r="F63" s="33" t="s">
        <v>162</v>
      </c>
      <c r="G63" s="35">
        <v>75.084000000000003</v>
      </c>
      <c r="H63" s="36">
        <v>5.17</v>
      </c>
      <c r="I63" s="36">
        <f>ROUND(G63*H63,3)</f>
        <v>388.18400000000003</v>
      </c>
      <c r="J63" s="37">
        <v>0</v>
      </c>
      <c r="K63" s="35">
        <f>G63*J63</f>
        <v>0</v>
      </c>
      <c r="L63" s="37">
        <v>0</v>
      </c>
      <c r="M63" s="35">
        <f>G63*L63</f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33" t="s">
        <v>207</v>
      </c>
      <c r="B64" s="33" t="s">
        <v>63</v>
      </c>
      <c r="C64" s="33" t="s">
        <v>69</v>
      </c>
      <c r="D64" s="34" t="s">
        <v>294</v>
      </c>
      <c r="E64" s="34" t="s">
        <v>295</v>
      </c>
      <c r="F64" s="33" t="s">
        <v>162</v>
      </c>
      <c r="G64" s="35">
        <v>75.084000000000003</v>
      </c>
      <c r="H64" s="36">
        <v>11.4</v>
      </c>
      <c r="I64" s="36">
        <f>ROUND(G64*H64,3)</f>
        <v>855.95799999999997</v>
      </c>
      <c r="J64" s="37">
        <v>0</v>
      </c>
      <c r="K64" s="35">
        <f>G64*J64</f>
        <v>0</v>
      </c>
      <c r="L64" s="37">
        <v>0</v>
      </c>
      <c r="M64" s="35">
        <f>G64*L64</f>
        <v>0</v>
      </c>
      <c r="N64" s="38"/>
      <c r="O64" s="39">
        <v>4</v>
      </c>
      <c r="P64" s="34" t="s">
        <v>68</v>
      </c>
    </row>
    <row r="65" spans="1:16" s="27" customFormat="1" ht="12.75" customHeight="1">
      <c r="B65" s="29" t="s">
        <v>57</v>
      </c>
      <c r="D65" s="30" t="s">
        <v>296</v>
      </c>
      <c r="E65" s="30" t="s">
        <v>297</v>
      </c>
      <c r="I65" s="31">
        <f>SUM(I66:I67)</f>
        <v>6167.3369999999995</v>
      </c>
      <c r="K65" s="32">
        <f>SUM(K66:K67)</f>
        <v>0</v>
      </c>
      <c r="M65" s="32">
        <f>SUM(M66:M67)</f>
        <v>0</v>
      </c>
      <c r="P65" s="30" t="s">
        <v>61</v>
      </c>
    </row>
    <row r="66" spans="1:16" s="34" customFormat="1" ht="12.75" customHeight="1">
      <c r="A66" s="33" t="s">
        <v>210</v>
      </c>
      <c r="B66" s="33" t="s">
        <v>63</v>
      </c>
      <c r="C66" s="33" t="s">
        <v>69</v>
      </c>
      <c r="D66" s="34" t="s">
        <v>299</v>
      </c>
      <c r="E66" s="34" t="s">
        <v>300</v>
      </c>
      <c r="F66" s="33" t="s">
        <v>162</v>
      </c>
      <c r="G66" s="35">
        <v>290.50099999999998</v>
      </c>
      <c r="H66" s="36">
        <v>2.5299999999999998</v>
      </c>
      <c r="I66" s="36">
        <f>ROUND(G66*H66,3)</f>
        <v>734.96799999999996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33" t="s">
        <v>213</v>
      </c>
      <c r="B67" s="33" t="s">
        <v>63</v>
      </c>
      <c r="C67" s="33" t="s">
        <v>176</v>
      </c>
      <c r="D67" s="34" t="s">
        <v>302</v>
      </c>
      <c r="E67" s="34" t="s">
        <v>303</v>
      </c>
      <c r="F67" s="33" t="s">
        <v>162</v>
      </c>
      <c r="G67" s="35">
        <v>290.50099999999998</v>
      </c>
      <c r="H67" s="36">
        <v>18.7</v>
      </c>
      <c r="I67" s="36">
        <f>ROUND(G67*H67,3)</f>
        <v>5432.3689999999997</v>
      </c>
      <c r="J67" s="37">
        <v>0</v>
      </c>
      <c r="K67" s="35">
        <f>G67*J67</f>
        <v>0</v>
      </c>
      <c r="L67" s="37">
        <v>0</v>
      </c>
      <c r="M67" s="35">
        <f>G67*L67</f>
        <v>0</v>
      </c>
      <c r="N67" s="38"/>
      <c r="O67" s="39">
        <v>4</v>
      </c>
      <c r="P67" s="34" t="s">
        <v>68</v>
      </c>
    </row>
    <row r="68" spans="1:16" s="50" customFormat="1" ht="12.75" customHeight="1">
      <c r="E68" s="51" t="s">
        <v>314</v>
      </c>
      <c r="I68" s="52">
        <f>I14</f>
        <v>32605.069</v>
      </c>
      <c r="K68" s="53">
        <f>K14</f>
        <v>289.97382730092278</v>
      </c>
      <c r="M68" s="53">
        <f>M14</f>
        <v>75.083499999999987</v>
      </c>
    </row>
  </sheetData>
  <pageMargins left="0.7" right="0.7" top="0.75" bottom="0.75" header="0.3" footer="0.3"/>
  <pageSetup paperSize="9"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2"/>
  <sheetViews>
    <sheetView topLeftCell="A49" workbookViewId="0">
      <selection activeCell="H64" sqref="H64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80.71093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'[23]Krycí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'[23]Krycí list'!E7</f>
        <v xml:space="preserve">Stoka ´´X2´´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'[23]Krycí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'[23]Krycí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'[23]Krycí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I15+I38+I40+I42+I46+I52+I63+I69</f>
        <v>64427.574000000008</v>
      </c>
      <c r="J14" s="23"/>
      <c r="K14" s="26">
        <f>K15+K38+K40+K42+K46+K52+K63+K69</f>
        <v>566.81344926609438</v>
      </c>
      <c r="L14" s="23"/>
      <c r="M14" s="26">
        <f>M15+M38+M40+M42+M46+M52+M63+M69</f>
        <v>139.44612499999999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SUM(I16:I37)</f>
        <v>27345.215</v>
      </c>
      <c r="K15" s="32">
        <f>SUM(K16:K37)</f>
        <v>358.69615357281401</v>
      </c>
      <c r="M15" s="32">
        <f>SUM(M16:M37)</f>
        <v>139.44612499999999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9.1999999999999998E-2</v>
      </c>
      <c r="H16" s="36">
        <v>810</v>
      </c>
      <c r="I16" s="36">
        <f t="shared" ref="I16:I37" si="0">ROUND(G16*H16,3)</f>
        <v>74.52</v>
      </c>
      <c r="J16" s="37">
        <v>0</v>
      </c>
      <c r="K16" s="35">
        <f t="shared" ref="K16:K37" si="1">G16*J16</f>
        <v>0</v>
      </c>
      <c r="L16" s="37">
        <v>0</v>
      </c>
      <c r="M16" s="35">
        <f t="shared" ref="M16:M37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100.625</v>
      </c>
      <c r="H17" s="36">
        <v>4.41</v>
      </c>
      <c r="I17" s="36">
        <f t="shared" si="0"/>
        <v>443.75599999999997</v>
      </c>
      <c r="J17" s="37">
        <v>0</v>
      </c>
      <c r="K17" s="35">
        <f t="shared" si="1"/>
        <v>0</v>
      </c>
      <c r="L17" s="37">
        <v>0.24</v>
      </c>
      <c r="M17" s="35">
        <f t="shared" si="2"/>
        <v>24.15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341</v>
      </c>
      <c r="E18" s="34" t="s">
        <v>342</v>
      </c>
      <c r="F18" s="33" t="s">
        <v>72</v>
      </c>
      <c r="G18" s="35">
        <v>20.125</v>
      </c>
      <c r="H18" s="36">
        <v>13.507999999999999</v>
      </c>
      <c r="I18" s="36">
        <f t="shared" si="0"/>
        <v>271.84899999999999</v>
      </c>
      <c r="J18" s="37">
        <v>0</v>
      </c>
      <c r="K18" s="35">
        <f t="shared" si="1"/>
        <v>0</v>
      </c>
      <c r="L18" s="37">
        <v>0.4</v>
      </c>
      <c r="M18" s="35">
        <f t="shared" si="2"/>
        <v>8.0500000000000007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317</v>
      </c>
      <c r="E19" s="34" t="s">
        <v>318</v>
      </c>
      <c r="F19" s="33" t="s">
        <v>72</v>
      </c>
      <c r="G19" s="35">
        <v>148.92500000000001</v>
      </c>
      <c r="H19" s="36">
        <v>35.57</v>
      </c>
      <c r="I19" s="36">
        <f t="shared" si="0"/>
        <v>5297.2619999999997</v>
      </c>
      <c r="J19" s="37">
        <v>0</v>
      </c>
      <c r="K19" s="35">
        <f t="shared" si="1"/>
        <v>0</v>
      </c>
      <c r="L19" s="37">
        <v>0.5</v>
      </c>
      <c r="M19" s="35">
        <f t="shared" si="2"/>
        <v>74.462500000000006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319</v>
      </c>
      <c r="E20" s="34" t="s">
        <v>320</v>
      </c>
      <c r="F20" s="33" t="s">
        <v>72</v>
      </c>
      <c r="G20" s="35">
        <v>181.125</v>
      </c>
      <c r="H20" s="36">
        <v>5.96</v>
      </c>
      <c r="I20" s="36">
        <f t="shared" si="0"/>
        <v>1079.5050000000001</v>
      </c>
      <c r="J20" s="37">
        <v>0</v>
      </c>
      <c r="K20" s="35">
        <f t="shared" si="1"/>
        <v>0</v>
      </c>
      <c r="L20" s="37">
        <v>0.18099999999999999</v>
      </c>
      <c r="M20" s="35">
        <f t="shared" si="2"/>
        <v>32.783625000000001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321</v>
      </c>
      <c r="E21" s="34" t="s">
        <v>322</v>
      </c>
      <c r="F21" s="33" t="s">
        <v>93</v>
      </c>
      <c r="G21" s="35">
        <v>35.479999999999997</v>
      </c>
      <c r="H21" s="36">
        <v>14.97</v>
      </c>
      <c r="I21" s="36">
        <f t="shared" si="0"/>
        <v>531.13599999999997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110</v>
      </c>
      <c r="E22" s="34" t="s">
        <v>111</v>
      </c>
      <c r="F22" s="33" t="s">
        <v>93</v>
      </c>
      <c r="G22" s="35">
        <v>35.479999999999997</v>
      </c>
      <c r="H22" s="36">
        <v>1.48</v>
      </c>
      <c r="I22" s="36">
        <f t="shared" si="0"/>
        <v>52.51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343</v>
      </c>
      <c r="E23" s="34" t="s">
        <v>344</v>
      </c>
      <c r="F23" s="33" t="s">
        <v>93</v>
      </c>
      <c r="G23" s="35">
        <v>141.92099999999999</v>
      </c>
      <c r="H23" s="36">
        <v>25.8</v>
      </c>
      <c r="I23" s="36">
        <f t="shared" si="0"/>
        <v>3661.5619999999999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116</v>
      </c>
      <c r="E24" s="34" t="s">
        <v>102</v>
      </c>
      <c r="F24" s="33" t="s">
        <v>93</v>
      </c>
      <c r="G24" s="35">
        <v>141.92099999999999</v>
      </c>
      <c r="H24" s="36">
        <v>1.48</v>
      </c>
      <c r="I24" s="36">
        <f t="shared" si="0"/>
        <v>210.04300000000001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118</v>
      </c>
      <c r="E25" s="34" t="s">
        <v>119</v>
      </c>
      <c r="F25" s="33" t="s">
        <v>93</v>
      </c>
      <c r="G25" s="35">
        <v>59.134</v>
      </c>
      <c r="H25" s="36">
        <v>40.1</v>
      </c>
      <c r="I25" s="36">
        <f t="shared" si="0"/>
        <v>2371.2730000000001</v>
      </c>
      <c r="J25" s="37">
        <v>1.0656521E-2</v>
      </c>
      <c r="K25" s="35">
        <f t="shared" si="1"/>
        <v>0.63016271281400005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130</v>
      </c>
      <c r="E26" s="34" t="s">
        <v>131</v>
      </c>
      <c r="F26" s="33" t="s">
        <v>72</v>
      </c>
      <c r="G26" s="35">
        <v>156</v>
      </c>
      <c r="H26" s="36">
        <v>3.56</v>
      </c>
      <c r="I26" s="36">
        <f t="shared" si="0"/>
        <v>555.36</v>
      </c>
      <c r="J26" s="37">
        <v>2.8197E-2</v>
      </c>
      <c r="K26" s="35">
        <f t="shared" si="1"/>
        <v>4.3987319999999999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133</v>
      </c>
      <c r="E27" s="34" t="s">
        <v>134</v>
      </c>
      <c r="F27" s="33" t="s">
        <v>72</v>
      </c>
      <c r="G27" s="35">
        <v>312.61500000000001</v>
      </c>
      <c r="H27" s="36">
        <v>7.1</v>
      </c>
      <c r="I27" s="36">
        <f t="shared" si="0"/>
        <v>2219.567</v>
      </c>
      <c r="J27" s="37">
        <v>2.6164E-2</v>
      </c>
      <c r="K27" s="35">
        <f t="shared" si="1"/>
        <v>8.1792588600000009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136</v>
      </c>
      <c r="E28" s="34" t="s">
        <v>137</v>
      </c>
      <c r="F28" s="33" t="s">
        <v>72</v>
      </c>
      <c r="G28" s="35">
        <v>156</v>
      </c>
      <c r="H28" s="36">
        <v>2.39</v>
      </c>
      <c r="I28" s="36">
        <f t="shared" si="0"/>
        <v>372.84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139</v>
      </c>
      <c r="E29" s="34" t="s">
        <v>140</v>
      </c>
      <c r="F29" s="33" t="s">
        <v>72</v>
      </c>
      <c r="G29" s="35">
        <v>312.61500000000001</v>
      </c>
      <c r="H29" s="36">
        <v>3.5</v>
      </c>
      <c r="I29" s="36">
        <f t="shared" si="0"/>
        <v>1094.153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142</v>
      </c>
      <c r="E30" s="34" t="s">
        <v>427</v>
      </c>
      <c r="F30" s="33" t="s">
        <v>143</v>
      </c>
      <c r="G30" s="35">
        <v>236.53399999999999</v>
      </c>
      <c r="H30" s="36">
        <v>3.14</v>
      </c>
      <c r="I30" s="36">
        <f t="shared" si="0"/>
        <v>742.71699999999998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145</v>
      </c>
      <c r="E31" s="34" t="s">
        <v>146</v>
      </c>
      <c r="F31" s="33" t="s">
        <v>93</v>
      </c>
      <c r="G31" s="35">
        <v>215.69</v>
      </c>
      <c r="H31" s="36">
        <v>5.39</v>
      </c>
      <c r="I31" s="36">
        <f t="shared" si="0"/>
        <v>1162.569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325</v>
      </c>
      <c r="E32" s="34" t="s">
        <v>326</v>
      </c>
      <c r="F32" s="33" t="s">
        <v>93</v>
      </c>
      <c r="G32" s="35">
        <v>215.69</v>
      </c>
      <c r="H32" s="36">
        <v>2.23</v>
      </c>
      <c r="I32" s="36">
        <f t="shared" si="0"/>
        <v>480.98899999999998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327</v>
      </c>
      <c r="E33" s="34" t="s">
        <v>328</v>
      </c>
      <c r="F33" s="33" t="s">
        <v>93</v>
      </c>
      <c r="G33" s="35">
        <v>215.69</v>
      </c>
      <c r="H33" s="36">
        <v>1.92</v>
      </c>
      <c r="I33" s="36">
        <f t="shared" si="0"/>
        <v>414.125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345</v>
      </c>
      <c r="E34" s="34" t="s">
        <v>346</v>
      </c>
      <c r="F34" s="33" t="s">
        <v>93</v>
      </c>
      <c r="G34" s="35">
        <v>150.28399999999999</v>
      </c>
      <c r="H34" s="36">
        <v>5.5</v>
      </c>
      <c r="I34" s="36">
        <f t="shared" si="0"/>
        <v>826.56200000000001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157</v>
      </c>
      <c r="E35" s="34" t="s">
        <v>158</v>
      </c>
      <c r="F35" s="33" t="s">
        <v>93</v>
      </c>
      <c r="G35" s="35">
        <v>62.497</v>
      </c>
      <c r="H35" s="36">
        <v>12.59</v>
      </c>
      <c r="I35" s="36">
        <f t="shared" si="0"/>
        <v>786.83699999999999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40" t="s">
        <v>132</v>
      </c>
      <c r="B36" s="40" t="s">
        <v>125</v>
      </c>
      <c r="C36" s="40" t="s">
        <v>126</v>
      </c>
      <c r="D36" s="41" t="s">
        <v>160</v>
      </c>
      <c r="E36" s="41" t="s">
        <v>161</v>
      </c>
      <c r="F36" s="40" t="s">
        <v>162</v>
      </c>
      <c r="G36" s="42">
        <v>112.495</v>
      </c>
      <c r="H36" s="43">
        <v>14.53</v>
      </c>
      <c r="I36" s="43">
        <f t="shared" si="0"/>
        <v>1634.5519999999999</v>
      </c>
      <c r="J36" s="44">
        <v>1</v>
      </c>
      <c r="K36" s="42">
        <f t="shared" si="1"/>
        <v>112.495</v>
      </c>
      <c r="L36" s="44">
        <v>0</v>
      </c>
      <c r="M36" s="42">
        <f t="shared" si="2"/>
        <v>0</v>
      </c>
      <c r="N36" s="45"/>
      <c r="O36" s="46">
        <v>8</v>
      </c>
      <c r="P36" s="41" t="s">
        <v>68</v>
      </c>
    </row>
    <row r="37" spans="1:16" s="34" customFormat="1" ht="12.75" customHeight="1">
      <c r="A37" s="40" t="s">
        <v>135</v>
      </c>
      <c r="B37" s="40" t="s">
        <v>125</v>
      </c>
      <c r="C37" s="40" t="s">
        <v>126</v>
      </c>
      <c r="D37" s="41" t="s">
        <v>164</v>
      </c>
      <c r="E37" s="41" t="s">
        <v>165</v>
      </c>
      <c r="F37" s="40" t="s">
        <v>162</v>
      </c>
      <c r="G37" s="42">
        <v>232.99299999999999</v>
      </c>
      <c r="H37" s="43">
        <v>13.14</v>
      </c>
      <c r="I37" s="43">
        <f t="shared" si="0"/>
        <v>3061.5279999999998</v>
      </c>
      <c r="J37" s="44">
        <v>1</v>
      </c>
      <c r="K37" s="42">
        <f t="shared" si="1"/>
        <v>232.99299999999999</v>
      </c>
      <c r="L37" s="44">
        <v>0</v>
      </c>
      <c r="M37" s="42">
        <f t="shared" si="2"/>
        <v>0</v>
      </c>
      <c r="N37" s="45"/>
      <c r="O37" s="46">
        <v>8</v>
      </c>
      <c r="P37" s="41" t="s">
        <v>68</v>
      </c>
    </row>
    <row r="38" spans="1:16" s="27" customFormat="1" ht="12.75" customHeight="1">
      <c r="B38" s="29" t="s">
        <v>57</v>
      </c>
      <c r="D38" s="30" t="s">
        <v>68</v>
      </c>
      <c r="E38" s="30" t="s">
        <v>174</v>
      </c>
      <c r="I38" s="31">
        <f>I39</f>
        <v>812.94799999999998</v>
      </c>
      <c r="K38" s="32">
        <f>K39</f>
        <v>0.64117768000000008</v>
      </c>
      <c r="M38" s="32">
        <f>M39</f>
        <v>0</v>
      </c>
      <c r="P38" s="30" t="s">
        <v>61</v>
      </c>
    </row>
    <row r="39" spans="1:16" s="34" customFormat="1" ht="12.75" customHeight="1">
      <c r="A39" s="33" t="s">
        <v>138</v>
      </c>
      <c r="B39" s="33" t="s">
        <v>63</v>
      </c>
      <c r="C39" s="33" t="s">
        <v>180</v>
      </c>
      <c r="D39" s="34" t="s">
        <v>181</v>
      </c>
      <c r="E39" s="34" t="s">
        <v>182</v>
      </c>
      <c r="F39" s="33" t="s">
        <v>162</v>
      </c>
      <c r="G39" s="35">
        <v>0.53300000000000003</v>
      </c>
      <c r="H39" s="36">
        <v>1525.23</v>
      </c>
      <c r="I39" s="36">
        <f>ROUND(G39*H39,3)</f>
        <v>812.94799999999998</v>
      </c>
      <c r="J39" s="37">
        <v>1.20296</v>
      </c>
      <c r="K39" s="35">
        <f>G39*J39</f>
        <v>0.64117768000000008</v>
      </c>
      <c r="L39" s="37">
        <v>0</v>
      </c>
      <c r="M39" s="35">
        <f>G39*L39</f>
        <v>0</v>
      </c>
      <c r="N39" s="38"/>
      <c r="O39" s="39">
        <v>4</v>
      </c>
      <c r="P39" s="34" t="s">
        <v>68</v>
      </c>
    </row>
    <row r="40" spans="1:16" s="27" customFormat="1" ht="12.75" customHeight="1">
      <c r="B40" s="29" t="s">
        <v>57</v>
      </c>
      <c r="D40" s="30" t="s">
        <v>73</v>
      </c>
      <c r="E40" s="30" t="s">
        <v>183</v>
      </c>
      <c r="I40" s="31">
        <f>I41</f>
        <v>270.48</v>
      </c>
      <c r="K40" s="32">
        <f>K41</f>
        <v>0</v>
      </c>
      <c r="M40" s="32">
        <f>M41</f>
        <v>0</v>
      </c>
      <c r="P40" s="30" t="s">
        <v>61</v>
      </c>
    </row>
    <row r="41" spans="1:16" s="34" customFormat="1" ht="12.75" customHeight="1">
      <c r="A41" s="33" t="s">
        <v>141</v>
      </c>
      <c r="B41" s="33" t="s">
        <v>63</v>
      </c>
      <c r="C41" s="33" t="s">
        <v>176</v>
      </c>
      <c r="D41" s="34" t="s">
        <v>185</v>
      </c>
      <c r="E41" s="34" t="s">
        <v>186</v>
      </c>
      <c r="F41" s="33" t="s">
        <v>123</v>
      </c>
      <c r="G41" s="35">
        <v>92</v>
      </c>
      <c r="H41" s="36">
        <v>2.94</v>
      </c>
      <c r="I41" s="36">
        <f>ROUND(G41*H41,3)</f>
        <v>270.48</v>
      </c>
      <c r="J41" s="37">
        <v>0</v>
      </c>
      <c r="K41" s="35">
        <f>G41*J41</f>
        <v>0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27" customFormat="1" ht="12.75" customHeight="1">
      <c r="B42" s="29" t="s">
        <v>57</v>
      </c>
      <c r="D42" s="30" t="s">
        <v>76</v>
      </c>
      <c r="E42" s="30" t="s">
        <v>187</v>
      </c>
      <c r="I42" s="31">
        <f>SUM(I43:I45)</f>
        <v>863.76700000000005</v>
      </c>
      <c r="K42" s="32">
        <f>SUM(K43:K45)</f>
        <v>34.221915519499198</v>
      </c>
      <c r="M42" s="32">
        <f>SUM(M43:M45)</f>
        <v>0</v>
      </c>
      <c r="P42" s="30" t="s">
        <v>61</v>
      </c>
    </row>
    <row r="43" spans="1:16" s="34" customFormat="1" ht="12.75" customHeight="1">
      <c r="A43" s="33" t="s">
        <v>144</v>
      </c>
      <c r="B43" s="33" t="s">
        <v>63</v>
      </c>
      <c r="C43" s="33" t="s">
        <v>176</v>
      </c>
      <c r="D43" s="34" t="s">
        <v>189</v>
      </c>
      <c r="E43" s="34" t="s">
        <v>190</v>
      </c>
      <c r="F43" s="33" t="s">
        <v>93</v>
      </c>
      <c r="G43" s="35">
        <v>17.25</v>
      </c>
      <c r="H43" s="36">
        <v>42.62</v>
      </c>
      <c r="I43" s="36">
        <f>ROUND(G43*H43,3)</f>
        <v>735.19500000000005</v>
      </c>
      <c r="J43" s="37">
        <v>1.8907700000000001</v>
      </c>
      <c r="K43" s="35">
        <f>G43*J43</f>
        <v>32.615782500000002</v>
      </c>
      <c r="L43" s="37">
        <v>0</v>
      </c>
      <c r="M43" s="35">
        <f>G43*L43</f>
        <v>0</v>
      </c>
      <c r="N43" s="38"/>
      <c r="O43" s="39">
        <v>4</v>
      </c>
      <c r="P43" s="34" t="s">
        <v>68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192</v>
      </c>
      <c r="E44" s="34" t="s">
        <v>193</v>
      </c>
      <c r="F44" s="33" t="s">
        <v>93</v>
      </c>
      <c r="G44" s="35">
        <v>0.64800000000000002</v>
      </c>
      <c r="H44" s="36">
        <v>137.18</v>
      </c>
      <c r="I44" s="36">
        <f>ROUND(G44*H44,3)</f>
        <v>88.893000000000001</v>
      </c>
      <c r="J44" s="37">
        <v>2.3684770053999999</v>
      </c>
      <c r="K44" s="35">
        <f>G44*J44</f>
        <v>1.5347730994991999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195</v>
      </c>
      <c r="E45" s="34" t="s">
        <v>196</v>
      </c>
      <c r="F45" s="33" t="s">
        <v>72</v>
      </c>
      <c r="G45" s="35">
        <v>2.16</v>
      </c>
      <c r="H45" s="36">
        <v>18.37</v>
      </c>
      <c r="I45" s="36">
        <f>ROUND(G45*H45,3)</f>
        <v>39.679000000000002</v>
      </c>
      <c r="J45" s="37">
        <v>3.3036999999999997E-2</v>
      </c>
      <c r="K45" s="35">
        <f>G45*J45</f>
        <v>7.1359919999999993E-2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27" customFormat="1" ht="12.75" customHeight="1">
      <c r="B46" s="29" t="s">
        <v>57</v>
      </c>
      <c r="D46" s="30" t="s">
        <v>79</v>
      </c>
      <c r="E46" s="30" t="s">
        <v>197</v>
      </c>
      <c r="I46" s="31">
        <f>SUM(I47:I51)</f>
        <v>10170.532000000001</v>
      </c>
      <c r="K46" s="32">
        <f>SUM(K47:K51)</f>
        <v>162.15776207378127</v>
      </c>
      <c r="M46" s="32">
        <f>SUM(M47:M51)</f>
        <v>0</v>
      </c>
      <c r="P46" s="30" t="s">
        <v>61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347</v>
      </c>
      <c r="E47" s="34" t="s">
        <v>348</v>
      </c>
      <c r="F47" s="33" t="s">
        <v>72</v>
      </c>
      <c r="G47" s="35">
        <v>20.125</v>
      </c>
      <c r="H47" s="36">
        <v>15.55</v>
      </c>
      <c r="I47" s="36">
        <f>ROUND(G47*H47,3)</f>
        <v>312.94400000000002</v>
      </c>
      <c r="J47" s="37">
        <v>0.71643999999999997</v>
      </c>
      <c r="K47" s="35">
        <f>G47*J47</f>
        <v>14.418355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156</v>
      </c>
      <c r="B48" s="33" t="s">
        <v>63</v>
      </c>
      <c r="C48" s="33" t="s">
        <v>69</v>
      </c>
      <c r="D48" s="34" t="s">
        <v>202</v>
      </c>
      <c r="E48" s="34" t="s">
        <v>203</v>
      </c>
      <c r="F48" s="33" t="s">
        <v>72</v>
      </c>
      <c r="G48" s="35">
        <v>100.625</v>
      </c>
      <c r="H48" s="36">
        <v>11.5</v>
      </c>
      <c r="I48" s="36">
        <f>ROUND(G48*H48,3)</f>
        <v>1157.1880000000001</v>
      </c>
      <c r="J48" s="37">
        <v>0.37080000000000002</v>
      </c>
      <c r="K48" s="35">
        <f>G48*J48</f>
        <v>37.311750000000004</v>
      </c>
      <c r="L48" s="37">
        <v>0</v>
      </c>
      <c r="M48" s="35">
        <f>G48*L48</f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208</v>
      </c>
      <c r="E49" s="34" t="s">
        <v>209</v>
      </c>
      <c r="F49" s="33" t="s">
        <v>72</v>
      </c>
      <c r="G49" s="35">
        <v>148.92500000000001</v>
      </c>
      <c r="H49" s="36">
        <v>32.82</v>
      </c>
      <c r="I49" s="36">
        <f>ROUND(G49*H49,3)</f>
        <v>4887.7190000000001</v>
      </c>
      <c r="J49" s="37">
        <v>0.58306196624999995</v>
      </c>
      <c r="K49" s="35">
        <f>G49*J49</f>
        <v>86.832503323781253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69</v>
      </c>
      <c r="D50" s="34" t="s">
        <v>211</v>
      </c>
      <c r="E50" s="34" t="s">
        <v>212</v>
      </c>
      <c r="F50" s="33" t="s">
        <v>72</v>
      </c>
      <c r="G50" s="35">
        <v>181.125</v>
      </c>
      <c r="H50" s="36">
        <v>1.25</v>
      </c>
      <c r="I50" s="36">
        <f>ROUND(G50*H50,3)</f>
        <v>226.40600000000001</v>
      </c>
      <c r="J50" s="37">
        <v>6.0999999999999997E-4</v>
      </c>
      <c r="K50" s="35">
        <f>G50*J50</f>
        <v>0.11048624999999999</v>
      </c>
      <c r="L50" s="37">
        <v>0</v>
      </c>
      <c r="M50" s="35">
        <f>G50*L50</f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166</v>
      </c>
      <c r="B51" s="33" t="s">
        <v>63</v>
      </c>
      <c r="C51" s="33" t="s">
        <v>69</v>
      </c>
      <c r="D51" s="34" t="s">
        <v>214</v>
      </c>
      <c r="E51" s="34" t="s">
        <v>215</v>
      </c>
      <c r="F51" s="33" t="s">
        <v>72</v>
      </c>
      <c r="G51" s="35">
        <v>181.125</v>
      </c>
      <c r="H51" s="36">
        <v>19.8</v>
      </c>
      <c r="I51" s="36">
        <f>ROUND(G51*H51,3)</f>
        <v>3586.2750000000001</v>
      </c>
      <c r="J51" s="37">
        <v>0.12966</v>
      </c>
      <c r="K51" s="35">
        <f>G51*J51</f>
        <v>23.4846675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27" customFormat="1" ht="12.75" customHeight="1">
      <c r="B52" s="29" t="s">
        <v>57</v>
      </c>
      <c r="D52" s="30" t="s">
        <v>90</v>
      </c>
      <c r="E52" s="30" t="s">
        <v>216</v>
      </c>
      <c r="I52" s="31">
        <f>SUM(I53:I62)</f>
        <v>8931.7000000000007</v>
      </c>
      <c r="K52" s="32">
        <f>SUM(K53:K62)</f>
        <v>10.447960420000001</v>
      </c>
      <c r="M52" s="32">
        <f>SUM(M53:M62)</f>
        <v>0</v>
      </c>
      <c r="P52" s="30" t="s">
        <v>61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331</v>
      </c>
      <c r="E53" s="34" t="s">
        <v>332</v>
      </c>
      <c r="F53" s="33" t="s">
        <v>123</v>
      </c>
      <c r="G53" s="35">
        <v>92</v>
      </c>
      <c r="H53" s="36">
        <v>3</v>
      </c>
      <c r="I53" s="36">
        <f t="shared" ref="I53:I62" si="3">ROUND(G53*H53,3)</f>
        <v>276</v>
      </c>
      <c r="J53" s="37">
        <v>1.1060000000000001E-5</v>
      </c>
      <c r="K53" s="35">
        <f t="shared" ref="K53:K62" si="4">G53*J53</f>
        <v>1.0175200000000001E-3</v>
      </c>
      <c r="L53" s="37">
        <v>0</v>
      </c>
      <c r="M53" s="35">
        <f t="shared" ref="M53:M62" si="5">G53*L53</f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40" t="s">
        <v>175</v>
      </c>
      <c r="B54" s="40" t="s">
        <v>125</v>
      </c>
      <c r="C54" s="40" t="s">
        <v>126</v>
      </c>
      <c r="D54" s="41" t="s">
        <v>333</v>
      </c>
      <c r="E54" s="41" t="s">
        <v>497</v>
      </c>
      <c r="F54" s="40" t="s">
        <v>225</v>
      </c>
      <c r="G54" s="42">
        <v>16</v>
      </c>
      <c r="H54" s="43">
        <v>280.5</v>
      </c>
      <c r="I54" s="43">
        <f t="shared" si="3"/>
        <v>4488</v>
      </c>
      <c r="J54" s="44">
        <v>1.388E-2</v>
      </c>
      <c r="K54" s="42">
        <f t="shared" si="4"/>
        <v>0.22208</v>
      </c>
      <c r="L54" s="44">
        <v>0</v>
      </c>
      <c r="M54" s="42">
        <f t="shared" si="5"/>
        <v>0</v>
      </c>
      <c r="N54" s="45"/>
      <c r="O54" s="46">
        <v>8</v>
      </c>
      <c r="P54" s="41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334</v>
      </c>
      <c r="E55" s="34" t="s">
        <v>335</v>
      </c>
      <c r="F55" s="33" t="s">
        <v>225</v>
      </c>
      <c r="G55" s="35">
        <v>7</v>
      </c>
      <c r="H55" s="36">
        <v>5.5</v>
      </c>
      <c r="I55" s="36">
        <f t="shared" si="3"/>
        <v>38.5</v>
      </c>
      <c r="J55" s="37">
        <v>6.6000000000000005E-5</v>
      </c>
      <c r="K55" s="35">
        <f t="shared" si="4"/>
        <v>4.6200000000000006E-4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336</v>
      </c>
      <c r="E56" s="41" t="s">
        <v>337</v>
      </c>
      <c r="F56" s="40" t="s">
        <v>225</v>
      </c>
      <c r="G56" s="42">
        <v>7</v>
      </c>
      <c r="H56" s="43">
        <v>52.3</v>
      </c>
      <c r="I56" s="43">
        <f t="shared" si="3"/>
        <v>366.1</v>
      </c>
      <c r="J56" s="44">
        <v>0</v>
      </c>
      <c r="K56" s="42">
        <f t="shared" si="4"/>
        <v>0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33" t="s">
        <v>188</v>
      </c>
      <c r="B57" s="33" t="s">
        <v>63</v>
      </c>
      <c r="C57" s="33" t="s">
        <v>176</v>
      </c>
      <c r="D57" s="34" t="s">
        <v>338</v>
      </c>
      <c r="E57" s="34" t="s">
        <v>339</v>
      </c>
      <c r="F57" s="33" t="s">
        <v>123</v>
      </c>
      <c r="G57" s="35">
        <v>92</v>
      </c>
      <c r="H57" s="36">
        <v>4.5</v>
      </c>
      <c r="I57" s="36">
        <f t="shared" si="3"/>
        <v>414</v>
      </c>
      <c r="J57" s="37">
        <v>0</v>
      </c>
      <c r="K57" s="35">
        <f t="shared" si="4"/>
        <v>0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33" t="s">
        <v>191</v>
      </c>
      <c r="B58" s="33" t="s">
        <v>63</v>
      </c>
      <c r="C58" s="33" t="s">
        <v>176</v>
      </c>
      <c r="D58" s="34" t="s">
        <v>236</v>
      </c>
      <c r="E58" s="34" t="s">
        <v>340</v>
      </c>
      <c r="F58" s="33" t="s">
        <v>225</v>
      </c>
      <c r="G58" s="35">
        <v>1</v>
      </c>
      <c r="H58" s="36">
        <v>760</v>
      </c>
      <c r="I58" s="36">
        <f t="shared" si="3"/>
        <v>760</v>
      </c>
      <c r="J58" s="37">
        <v>2.7582200000000001</v>
      </c>
      <c r="K58" s="35">
        <f t="shared" si="4"/>
        <v>2.7582200000000001</v>
      </c>
      <c r="L58" s="37">
        <v>0</v>
      </c>
      <c r="M58" s="35">
        <f t="shared" si="5"/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33" t="s">
        <v>194</v>
      </c>
      <c r="B59" s="33" t="s">
        <v>63</v>
      </c>
      <c r="C59" s="33" t="s">
        <v>176</v>
      </c>
      <c r="D59" s="34" t="s">
        <v>242</v>
      </c>
      <c r="E59" s="34" t="s">
        <v>349</v>
      </c>
      <c r="F59" s="33" t="s">
        <v>225</v>
      </c>
      <c r="G59" s="35">
        <v>2</v>
      </c>
      <c r="H59" s="36">
        <v>860</v>
      </c>
      <c r="I59" s="36">
        <f t="shared" si="3"/>
        <v>1720</v>
      </c>
      <c r="J59" s="37">
        <v>3.58656</v>
      </c>
      <c r="K59" s="35">
        <f t="shared" si="4"/>
        <v>7.1731199999999999</v>
      </c>
      <c r="L59" s="37">
        <v>0</v>
      </c>
      <c r="M59" s="35">
        <f t="shared" si="5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198</v>
      </c>
      <c r="B60" s="33" t="s">
        <v>63</v>
      </c>
      <c r="C60" s="33" t="s">
        <v>176</v>
      </c>
      <c r="D60" s="34" t="s">
        <v>254</v>
      </c>
      <c r="E60" s="34" t="s">
        <v>255</v>
      </c>
      <c r="F60" s="33" t="s">
        <v>225</v>
      </c>
      <c r="G60" s="35">
        <v>3</v>
      </c>
      <c r="H60" s="36">
        <v>27.7</v>
      </c>
      <c r="I60" s="36">
        <f t="shared" si="3"/>
        <v>83.1</v>
      </c>
      <c r="J60" s="37">
        <v>7.0203000000000002E-3</v>
      </c>
      <c r="K60" s="35">
        <f t="shared" si="4"/>
        <v>2.10609E-2</v>
      </c>
      <c r="L60" s="37">
        <v>0</v>
      </c>
      <c r="M60" s="35">
        <f t="shared" si="5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40" t="s">
        <v>201</v>
      </c>
      <c r="B61" s="40" t="s">
        <v>125</v>
      </c>
      <c r="C61" s="40" t="s">
        <v>126</v>
      </c>
      <c r="D61" s="41" t="s">
        <v>257</v>
      </c>
      <c r="E61" s="41" t="s">
        <v>258</v>
      </c>
      <c r="F61" s="40" t="s">
        <v>225</v>
      </c>
      <c r="G61" s="42">
        <v>1</v>
      </c>
      <c r="H61" s="43">
        <v>259.60000000000002</v>
      </c>
      <c r="I61" s="43">
        <f t="shared" si="3"/>
        <v>259.60000000000002</v>
      </c>
      <c r="J61" s="44">
        <v>0.06</v>
      </c>
      <c r="K61" s="42">
        <f t="shared" si="4"/>
        <v>0.06</v>
      </c>
      <c r="L61" s="44">
        <v>0</v>
      </c>
      <c r="M61" s="42">
        <f t="shared" si="5"/>
        <v>0</v>
      </c>
      <c r="N61" s="45"/>
      <c r="O61" s="46">
        <v>8</v>
      </c>
      <c r="P61" s="41" t="s">
        <v>68</v>
      </c>
    </row>
    <row r="62" spans="1:16" s="34" customFormat="1" ht="12.75" customHeight="1">
      <c r="A62" s="40" t="s">
        <v>204</v>
      </c>
      <c r="B62" s="40" t="s">
        <v>125</v>
      </c>
      <c r="C62" s="40" t="s">
        <v>126</v>
      </c>
      <c r="D62" s="41" t="s">
        <v>260</v>
      </c>
      <c r="E62" s="41" t="s">
        <v>261</v>
      </c>
      <c r="F62" s="40" t="s">
        <v>225</v>
      </c>
      <c r="G62" s="42">
        <v>2</v>
      </c>
      <c r="H62" s="43">
        <v>263.2</v>
      </c>
      <c r="I62" s="43">
        <f t="shared" si="3"/>
        <v>526.4</v>
      </c>
      <c r="J62" s="44">
        <v>0.106</v>
      </c>
      <c r="K62" s="42">
        <f t="shared" si="4"/>
        <v>0.21199999999999999</v>
      </c>
      <c r="L62" s="44">
        <v>0</v>
      </c>
      <c r="M62" s="42">
        <f t="shared" si="5"/>
        <v>0</v>
      </c>
      <c r="N62" s="45"/>
      <c r="O62" s="46">
        <v>8</v>
      </c>
      <c r="P62" s="41" t="s">
        <v>68</v>
      </c>
    </row>
    <row r="63" spans="1:16" s="27" customFormat="1" ht="12.75" customHeight="1">
      <c r="B63" s="29" t="s">
        <v>57</v>
      </c>
      <c r="D63" s="30" t="s">
        <v>94</v>
      </c>
      <c r="E63" s="30" t="s">
        <v>277</v>
      </c>
      <c r="I63" s="31">
        <f>SUM(I64:I68)</f>
        <v>3977.0940000000001</v>
      </c>
      <c r="K63" s="32">
        <f>SUM(K64:K68)</f>
        <v>0.64848000000000006</v>
      </c>
      <c r="M63" s="32">
        <f>SUM(M64:M68)</f>
        <v>0</v>
      </c>
      <c r="P63" s="30" t="s">
        <v>61</v>
      </c>
    </row>
    <row r="64" spans="1:16" s="34" customFormat="1" ht="12.75" customHeight="1">
      <c r="A64" s="33" t="s">
        <v>207</v>
      </c>
      <c r="B64" s="33" t="s">
        <v>63</v>
      </c>
      <c r="C64" s="33" t="s">
        <v>69</v>
      </c>
      <c r="D64" s="34" t="s">
        <v>279</v>
      </c>
      <c r="E64" s="34" t="s">
        <v>280</v>
      </c>
      <c r="F64" s="33" t="s">
        <v>123</v>
      </c>
      <c r="G64" s="35">
        <v>193</v>
      </c>
      <c r="H64" s="36">
        <v>5.6</v>
      </c>
      <c r="I64" s="36">
        <f>ROUND(G64*H64,3)</f>
        <v>1080.8</v>
      </c>
      <c r="J64" s="37">
        <v>3.3600000000000001E-3</v>
      </c>
      <c r="K64" s="35">
        <f>G64*J64</f>
        <v>0.64848000000000006</v>
      </c>
      <c r="L64" s="37">
        <v>0</v>
      </c>
      <c r="M64" s="35">
        <f>G64*L64</f>
        <v>0</v>
      </c>
      <c r="N64" s="38"/>
      <c r="O64" s="39">
        <v>4</v>
      </c>
      <c r="P64" s="34" t="s">
        <v>68</v>
      </c>
    </row>
    <row r="65" spans="1:16" s="34" customFormat="1" ht="12.75" customHeight="1">
      <c r="A65" s="33" t="s">
        <v>210</v>
      </c>
      <c r="B65" s="33" t="s">
        <v>63</v>
      </c>
      <c r="C65" s="33" t="s">
        <v>69</v>
      </c>
      <c r="D65" s="34" t="s">
        <v>285</v>
      </c>
      <c r="E65" s="34" t="s">
        <v>286</v>
      </c>
      <c r="F65" s="33" t="s">
        <v>162</v>
      </c>
      <c r="G65" s="35">
        <v>139.446</v>
      </c>
      <c r="H65" s="36">
        <v>2.1</v>
      </c>
      <c r="I65" s="36">
        <f>ROUND(G65*H65,3)</f>
        <v>292.83699999999999</v>
      </c>
      <c r="J65" s="37">
        <v>0</v>
      </c>
      <c r="K65" s="35">
        <f>G65*J65</f>
        <v>0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213</v>
      </c>
      <c r="B66" s="33" t="s">
        <v>63</v>
      </c>
      <c r="C66" s="33" t="s">
        <v>69</v>
      </c>
      <c r="D66" s="34" t="s">
        <v>288</v>
      </c>
      <c r="E66" s="34" t="s">
        <v>289</v>
      </c>
      <c r="F66" s="33" t="s">
        <v>162</v>
      </c>
      <c r="G66" s="35">
        <v>697.23</v>
      </c>
      <c r="H66" s="36">
        <v>0.42</v>
      </c>
      <c r="I66" s="36">
        <f>ROUND(G66*H66,3)</f>
        <v>292.83699999999999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33" t="s">
        <v>217</v>
      </c>
      <c r="B67" s="33" t="s">
        <v>63</v>
      </c>
      <c r="C67" s="33" t="s">
        <v>69</v>
      </c>
      <c r="D67" s="34" t="s">
        <v>291</v>
      </c>
      <c r="E67" s="34" t="s">
        <v>292</v>
      </c>
      <c r="F67" s="33" t="s">
        <v>162</v>
      </c>
      <c r="G67" s="35">
        <v>139.446</v>
      </c>
      <c r="H67" s="36">
        <v>5.17</v>
      </c>
      <c r="I67" s="36">
        <f>ROUND(G67*H67,3)</f>
        <v>720.93600000000004</v>
      </c>
      <c r="J67" s="37">
        <v>0</v>
      </c>
      <c r="K67" s="35">
        <f>G67*J67</f>
        <v>0</v>
      </c>
      <c r="L67" s="37">
        <v>0</v>
      </c>
      <c r="M67" s="35">
        <f>G67*L67</f>
        <v>0</v>
      </c>
      <c r="N67" s="38"/>
      <c r="O67" s="39">
        <v>4</v>
      </c>
      <c r="P67" s="34" t="s">
        <v>68</v>
      </c>
    </row>
    <row r="68" spans="1:16" s="34" customFormat="1" ht="12.75" customHeight="1">
      <c r="A68" s="33" t="s">
        <v>220</v>
      </c>
      <c r="B68" s="33" t="s">
        <v>63</v>
      </c>
      <c r="C68" s="33" t="s">
        <v>69</v>
      </c>
      <c r="D68" s="34" t="s">
        <v>294</v>
      </c>
      <c r="E68" s="34" t="s">
        <v>295</v>
      </c>
      <c r="F68" s="33" t="s">
        <v>162</v>
      </c>
      <c r="G68" s="35">
        <v>139.446</v>
      </c>
      <c r="H68" s="36">
        <v>11.4</v>
      </c>
      <c r="I68" s="36">
        <f>ROUND(G68*H68,3)</f>
        <v>1589.684</v>
      </c>
      <c r="J68" s="37">
        <v>0</v>
      </c>
      <c r="K68" s="35">
        <f>G68*J68</f>
        <v>0</v>
      </c>
      <c r="L68" s="37">
        <v>0</v>
      </c>
      <c r="M68" s="35">
        <f>G68*L68</f>
        <v>0</v>
      </c>
      <c r="N68" s="38"/>
      <c r="O68" s="39">
        <v>4</v>
      </c>
      <c r="P68" s="34" t="s">
        <v>68</v>
      </c>
    </row>
    <row r="69" spans="1:16" s="27" customFormat="1" ht="12.75" customHeight="1">
      <c r="B69" s="29" t="s">
        <v>57</v>
      </c>
      <c r="D69" s="30" t="s">
        <v>296</v>
      </c>
      <c r="E69" s="30" t="s">
        <v>297</v>
      </c>
      <c r="I69" s="31">
        <f>SUM(I70:I71)</f>
        <v>12055.838</v>
      </c>
      <c r="K69" s="32">
        <f>SUM(K70:K71)</f>
        <v>0</v>
      </c>
      <c r="M69" s="32">
        <f>SUM(M70:M71)</f>
        <v>0</v>
      </c>
      <c r="P69" s="30" t="s">
        <v>61</v>
      </c>
    </row>
    <row r="70" spans="1:16" s="34" customFormat="1" ht="12.75" customHeight="1">
      <c r="A70" s="33" t="s">
        <v>222</v>
      </c>
      <c r="B70" s="33" t="s">
        <v>63</v>
      </c>
      <c r="C70" s="33" t="s">
        <v>69</v>
      </c>
      <c r="D70" s="34" t="s">
        <v>299</v>
      </c>
      <c r="E70" s="34" t="s">
        <v>300</v>
      </c>
      <c r="F70" s="33" t="s">
        <v>162</v>
      </c>
      <c r="G70" s="35">
        <v>567.86800000000005</v>
      </c>
      <c r="H70" s="36">
        <v>2.5299999999999998</v>
      </c>
      <c r="I70" s="36">
        <f>ROUND(G70*H70,3)</f>
        <v>1436.7059999999999</v>
      </c>
      <c r="J70" s="37">
        <v>0</v>
      </c>
      <c r="K70" s="35">
        <f>G70*J70</f>
        <v>0</v>
      </c>
      <c r="L70" s="37">
        <v>0</v>
      </c>
      <c r="M70" s="35">
        <f>G70*L70</f>
        <v>0</v>
      </c>
      <c r="N70" s="38"/>
      <c r="O70" s="39">
        <v>4</v>
      </c>
      <c r="P70" s="34" t="s">
        <v>68</v>
      </c>
    </row>
    <row r="71" spans="1:16" s="34" customFormat="1" ht="12.75" customHeight="1">
      <c r="A71" s="33" t="s">
        <v>226</v>
      </c>
      <c r="B71" s="33" t="s">
        <v>63</v>
      </c>
      <c r="C71" s="33" t="s">
        <v>176</v>
      </c>
      <c r="D71" s="34" t="s">
        <v>302</v>
      </c>
      <c r="E71" s="34" t="s">
        <v>303</v>
      </c>
      <c r="F71" s="33" t="s">
        <v>162</v>
      </c>
      <c r="G71" s="35">
        <v>567.86800000000005</v>
      </c>
      <c r="H71" s="36">
        <v>18.7</v>
      </c>
      <c r="I71" s="36">
        <f>ROUND(G71*H71,3)</f>
        <v>10619.132</v>
      </c>
      <c r="J71" s="37">
        <v>0</v>
      </c>
      <c r="K71" s="35">
        <f>G71*J71</f>
        <v>0</v>
      </c>
      <c r="L71" s="37">
        <v>0</v>
      </c>
      <c r="M71" s="35">
        <f>G71*L71</f>
        <v>0</v>
      </c>
      <c r="N71" s="38"/>
      <c r="O71" s="39">
        <v>4</v>
      </c>
      <c r="P71" s="34" t="s">
        <v>68</v>
      </c>
    </row>
    <row r="72" spans="1:16" s="50" customFormat="1" ht="12.75" customHeight="1">
      <c r="E72" s="51" t="s">
        <v>314</v>
      </c>
      <c r="I72" s="52">
        <f>I14</f>
        <v>64427.574000000008</v>
      </c>
      <c r="K72" s="53">
        <f>K14</f>
        <v>566.81344926609438</v>
      </c>
      <c r="M72" s="53">
        <f>M14</f>
        <v>139.44612499999999</v>
      </c>
    </row>
  </sheetData>
  <pageMargins left="0.7" right="0.7" top="0.75" bottom="0.75" header="0.3" footer="0.3"/>
  <pageSetup paperSize="9" scale="8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94"/>
  <sheetViews>
    <sheetView topLeftCell="A73" workbookViewId="0">
      <selection activeCell="T78" sqref="T78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1.85546875" style="7" customWidth="1"/>
    <col min="6" max="6" width="6.2851562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'[24]Krycí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'[24]Krycí list'!E7</f>
        <v xml:space="preserve">Kanalizačné odbočenia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'[24]Krycí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'[24]Krycí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'[24]Krycí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I15+I46+I48+I50+I54+I62+I78+I85</f>
        <v>597921.68599999987</v>
      </c>
      <c r="J14" s="23"/>
      <c r="K14" s="26">
        <f>K15+K46+K48+K50+K54+K62+K78+K85</f>
        <v>1540.4848118481839</v>
      </c>
      <c r="L14" s="23"/>
      <c r="M14" s="26">
        <f>M15+M46+M48+M50+M54+M62+M78+M85</f>
        <v>139.25509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SUM(I16:I45)</f>
        <v>328088.64899999992</v>
      </c>
      <c r="K15" s="32">
        <f>SUM(K16:K45)</f>
        <v>979.56747096186007</v>
      </c>
      <c r="M15" s="32">
        <f>SUM(M16:M45)</f>
        <v>139.25509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1.252</v>
      </c>
      <c r="H16" s="36">
        <v>810</v>
      </c>
      <c r="I16" s="36">
        <f t="shared" ref="I16:I45" si="0">ROUND(G16*H16,3)</f>
        <v>1014.12</v>
      </c>
      <c r="J16" s="37">
        <v>0</v>
      </c>
      <c r="K16" s="35">
        <f t="shared" ref="K16:K45" si="1">G16*J16</f>
        <v>0</v>
      </c>
      <c r="L16" s="37">
        <v>0</v>
      </c>
      <c r="M16" s="35">
        <f t="shared" ref="M16:M45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60.39</v>
      </c>
      <c r="H17" s="36">
        <v>4.41</v>
      </c>
      <c r="I17" s="36">
        <f t="shared" si="0"/>
        <v>266.32</v>
      </c>
      <c r="J17" s="37">
        <v>0</v>
      </c>
      <c r="K17" s="35">
        <f t="shared" si="1"/>
        <v>0</v>
      </c>
      <c r="L17" s="37">
        <v>0.24</v>
      </c>
      <c r="M17" s="35">
        <f t="shared" si="2"/>
        <v>14.493599999999999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341</v>
      </c>
      <c r="E18" s="34" t="s">
        <v>342</v>
      </c>
      <c r="F18" s="33" t="s">
        <v>72</v>
      </c>
      <c r="G18" s="35">
        <v>135.04</v>
      </c>
      <c r="H18" s="36">
        <v>13.507999999999999</v>
      </c>
      <c r="I18" s="36">
        <f t="shared" si="0"/>
        <v>1824.12</v>
      </c>
      <c r="J18" s="37">
        <v>0</v>
      </c>
      <c r="K18" s="35">
        <f t="shared" si="1"/>
        <v>0</v>
      </c>
      <c r="L18" s="37">
        <v>0.4</v>
      </c>
      <c r="M18" s="35">
        <f t="shared" si="2"/>
        <v>54.015999999999998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350</v>
      </c>
      <c r="E19" s="34" t="s">
        <v>351</v>
      </c>
      <c r="F19" s="33" t="s">
        <v>72</v>
      </c>
      <c r="G19" s="35">
        <v>14.28</v>
      </c>
      <c r="H19" s="36">
        <v>16.888000000000002</v>
      </c>
      <c r="I19" s="36">
        <f t="shared" si="0"/>
        <v>241.161</v>
      </c>
      <c r="J19" s="37">
        <v>0</v>
      </c>
      <c r="K19" s="35">
        <f t="shared" si="1"/>
        <v>0</v>
      </c>
      <c r="L19" s="37">
        <v>0.22500000000000001</v>
      </c>
      <c r="M19" s="35">
        <f t="shared" si="2"/>
        <v>3.2130000000000001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317</v>
      </c>
      <c r="E20" s="34" t="s">
        <v>318</v>
      </c>
      <c r="F20" s="33" t="s">
        <v>72</v>
      </c>
      <c r="G20" s="35">
        <v>93.33</v>
      </c>
      <c r="H20" s="36">
        <v>35.57</v>
      </c>
      <c r="I20" s="36">
        <f t="shared" si="0"/>
        <v>3319.748</v>
      </c>
      <c r="J20" s="37">
        <v>0</v>
      </c>
      <c r="K20" s="35">
        <f t="shared" si="1"/>
        <v>0</v>
      </c>
      <c r="L20" s="37">
        <v>0.5</v>
      </c>
      <c r="M20" s="35">
        <f t="shared" si="2"/>
        <v>46.664999999999999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69</v>
      </c>
      <c r="D21" s="34" t="s">
        <v>319</v>
      </c>
      <c r="E21" s="34" t="s">
        <v>320</v>
      </c>
      <c r="F21" s="33" t="s">
        <v>72</v>
      </c>
      <c r="G21" s="35">
        <v>115.29</v>
      </c>
      <c r="H21" s="36">
        <v>5.96</v>
      </c>
      <c r="I21" s="36">
        <f t="shared" si="0"/>
        <v>687.12800000000004</v>
      </c>
      <c r="J21" s="37">
        <v>0</v>
      </c>
      <c r="K21" s="35">
        <f t="shared" si="1"/>
        <v>0</v>
      </c>
      <c r="L21" s="37">
        <v>0.18099999999999999</v>
      </c>
      <c r="M21" s="35">
        <f t="shared" si="2"/>
        <v>20.86749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91</v>
      </c>
      <c r="E22" s="34" t="s">
        <v>92</v>
      </c>
      <c r="F22" s="33" t="s">
        <v>93</v>
      </c>
      <c r="G22" s="35">
        <v>73.905000000000001</v>
      </c>
      <c r="H22" s="36">
        <v>10.5</v>
      </c>
      <c r="I22" s="36">
        <f t="shared" si="0"/>
        <v>776.00300000000004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95</v>
      </c>
      <c r="E23" s="34" t="s">
        <v>96</v>
      </c>
      <c r="F23" s="33" t="s">
        <v>93</v>
      </c>
      <c r="G23" s="35">
        <v>73.905000000000001</v>
      </c>
      <c r="H23" s="36">
        <v>1.48</v>
      </c>
      <c r="I23" s="36">
        <f t="shared" si="0"/>
        <v>109.379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380</v>
      </c>
      <c r="E24" s="34" t="s">
        <v>381</v>
      </c>
      <c r="F24" s="33" t="s">
        <v>93</v>
      </c>
      <c r="G24" s="35">
        <v>295.62</v>
      </c>
      <c r="H24" s="36">
        <v>14.12</v>
      </c>
      <c r="I24" s="36">
        <f t="shared" si="0"/>
        <v>4174.1540000000005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101</v>
      </c>
      <c r="E25" s="34" t="s">
        <v>102</v>
      </c>
      <c r="F25" s="33" t="s">
        <v>93</v>
      </c>
      <c r="G25" s="35">
        <v>295.62</v>
      </c>
      <c r="H25" s="36">
        <v>1.48</v>
      </c>
      <c r="I25" s="36">
        <f t="shared" si="0"/>
        <v>437.51799999999997</v>
      </c>
      <c r="J25" s="37">
        <v>0</v>
      </c>
      <c r="K25" s="35">
        <f t="shared" si="1"/>
        <v>0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382</v>
      </c>
      <c r="E26" s="34" t="s">
        <v>383</v>
      </c>
      <c r="F26" s="33" t="s">
        <v>93</v>
      </c>
      <c r="G26" s="35">
        <v>123.175</v>
      </c>
      <c r="H26" s="36">
        <v>40.1</v>
      </c>
      <c r="I26" s="36">
        <f t="shared" si="0"/>
        <v>4939.3180000000002</v>
      </c>
      <c r="J26" s="37">
        <v>8.6158520000000002E-3</v>
      </c>
      <c r="K26" s="35">
        <f t="shared" si="1"/>
        <v>1.0612575701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107</v>
      </c>
      <c r="E27" s="34" t="s">
        <v>108</v>
      </c>
      <c r="F27" s="33" t="s">
        <v>93</v>
      </c>
      <c r="G27" s="35">
        <v>282.096</v>
      </c>
      <c r="H27" s="36">
        <v>14.97</v>
      </c>
      <c r="I27" s="36">
        <f t="shared" si="0"/>
        <v>4222.9769999999999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110</v>
      </c>
      <c r="E28" s="34" t="s">
        <v>111</v>
      </c>
      <c r="F28" s="33" t="s">
        <v>93</v>
      </c>
      <c r="G28" s="35">
        <v>282.096</v>
      </c>
      <c r="H28" s="36">
        <v>1.48</v>
      </c>
      <c r="I28" s="36">
        <f t="shared" si="0"/>
        <v>417.50200000000001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113</v>
      </c>
      <c r="E29" s="34" t="s">
        <v>114</v>
      </c>
      <c r="F29" s="33" t="s">
        <v>93</v>
      </c>
      <c r="G29" s="35">
        <v>1128.385</v>
      </c>
      <c r="H29" s="36">
        <v>18.45</v>
      </c>
      <c r="I29" s="36">
        <f t="shared" si="0"/>
        <v>20818.703000000001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116</v>
      </c>
      <c r="E30" s="34" t="s">
        <v>102</v>
      </c>
      <c r="F30" s="33" t="s">
        <v>93</v>
      </c>
      <c r="G30" s="35">
        <v>1128.385</v>
      </c>
      <c r="H30" s="36">
        <v>1.48</v>
      </c>
      <c r="I30" s="36">
        <f t="shared" si="0"/>
        <v>1670.01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118</v>
      </c>
      <c r="E31" s="34" t="s">
        <v>119</v>
      </c>
      <c r="F31" s="33" t="s">
        <v>93</v>
      </c>
      <c r="G31" s="35">
        <v>470.16</v>
      </c>
      <c r="H31" s="36">
        <v>46.15</v>
      </c>
      <c r="I31" s="36">
        <f t="shared" si="0"/>
        <v>21697.883999999998</v>
      </c>
      <c r="J31" s="37">
        <v>1.0656521E-2</v>
      </c>
      <c r="K31" s="35">
        <f t="shared" si="1"/>
        <v>5.0102699133600002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384</v>
      </c>
      <c r="E32" s="34" t="s">
        <v>385</v>
      </c>
      <c r="F32" s="33" t="s">
        <v>123</v>
      </c>
      <c r="G32" s="35">
        <v>484.3</v>
      </c>
      <c r="H32" s="36">
        <v>352.625</v>
      </c>
      <c r="I32" s="36">
        <f t="shared" si="0"/>
        <v>170776.288</v>
      </c>
      <c r="J32" s="37">
        <v>1.7502087999999999E-2</v>
      </c>
      <c r="K32" s="35">
        <f t="shared" si="1"/>
        <v>8.4762612183999995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386</v>
      </c>
      <c r="E33" s="41" t="s">
        <v>387</v>
      </c>
      <c r="F33" s="40" t="s">
        <v>123</v>
      </c>
      <c r="G33" s="42">
        <v>484.3</v>
      </c>
      <c r="H33" s="43">
        <v>59.04</v>
      </c>
      <c r="I33" s="43">
        <f t="shared" si="0"/>
        <v>28593.072</v>
      </c>
      <c r="J33" s="44">
        <v>3.3050000000000003E-2</v>
      </c>
      <c r="K33" s="42">
        <f t="shared" si="1"/>
        <v>16.006115000000001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130</v>
      </c>
      <c r="E34" s="34" t="s">
        <v>131</v>
      </c>
      <c r="F34" s="33" t="s">
        <v>72</v>
      </c>
      <c r="G34" s="35">
        <v>3529.58</v>
      </c>
      <c r="H34" s="36">
        <v>3.56</v>
      </c>
      <c r="I34" s="36">
        <f t="shared" si="0"/>
        <v>12565.305</v>
      </c>
      <c r="J34" s="37">
        <v>2.8197E-2</v>
      </c>
      <c r="K34" s="35">
        <f t="shared" si="1"/>
        <v>99.523567259999993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136</v>
      </c>
      <c r="E35" s="34" t="s">
        <v>137</v>
      </c>
      <c r="F35" s="33" t="s">
        <v>72</v>
      </c>
      <c r="G35" s="35">
        <v>3529.58</v>
      </c>
      <c r="H35" s="36">
        <v>2.39</v>
      </c>
      <c r="I35" s="36">
        <f t="shared" si="0"/>
        <v>8435.6959999999999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33" t="s">
        <v>132</v>
      </c>
      <c r="B36" s="33" t="s">
        <v>63</v>
      </c>
      <c r="C36" s="33" t="s">
        <v>64</v>
      </c>
      <c r="D36" s="34" t="s">
        <v>142</v>
      </c>
      <c r="E36" s="34" t="s">
        <v>427</v>
      </c>
      <c r="F36" s="33" t="s">
        <v>143</v>
      </c>
      <c r="G36" s="35">
        <v>2373.3409999999999</v>
      </c>
      <c r="H36" s="36">
        <v>3.14</v>
      </c>
      <c r="I36" s="36">
        <f t="shared" si="0"/>
        <v>7452.2910000000002</v>
      </c>
      <c r="J36" s="37">
        <v>0</v>
      </c>
      <c r="K36" s="35">
        <f t="shared" si="1"/>
        <v>0</v>
      </c>
      <c r="L36" s="37">
        <v>0</v>
      </c>
      <c r="M36" s="35">
        <f t="shared" si="2"/>
        <v>0</v>
      </c>
      <c r="N36" s="38"/>
      <c r="O36" s="39">
        <v>4</v>
      </c>
      <c r="P36" s="34" t="s">
        <v>68</v>
      </c>
    </row>
    <row r="37" spans="1:16" s="34" customFormat="1" ht="12.75" customHeight="1">
      <c r="A37" s="33" t="s">
        <v>135</v>
      </c>
      <c r="B37" s="33" t="s">
        <v>63</v>
      </c>
      <c r="C37" s="33" t="s">
        <v>64</v>
      </c>
      <c r="D37" s="34" t="s">
        <v>145</v>
      </c>
      <c r="E37" s="34" t="s">
        <v>146</v>
      </c>
      <c r="F37" s="33" t="s">
        <v>93</v>
      </c>
      <c r="G37" s="35">
        <v>727.12099999999998</v>
      </c>
      <c r="H37" s="36">
        <v>5.39</v>
      </c>
      <c r="I37" s="36">
        <f t="shared" si="0"/>
        <v>3919.1819999999998</v>
      </c>
      <c r="J37" s="37">
        <v>0</v>
      </c>
      <c r="K37" s="35">
        <f t="shared" si="1"/>
        <v>0</v>
      </c>
      <c r="L37" s="37">
        <v>0</v>
      </c>
      <c r="M37" s="35">
        <f t="shared" si="2"/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33" t="s">
        <v>138</v>
      </c>
      <c r="B38" s="33" t="s">
        <v>63</v>
      </c>
      <c r="C38" s="33" t="s">
        <v>64</v>
      </c>
      <c r="D38" s="34" t="s">
        <v>148</v>
      </c>
      <c r="E38" s="34" t="s">
        <v>326</v>
      </c>
      <c r="F38" s="33" t="s">
        <v>93</v>
      </c>
      <c r="G38" s="35">
        <v>727.12099999999998</v>
      </c>
      <c r="H38" s="36">
        <v>2.23</v>
      </c>
      <c r="I38" s="36">
        <f t="shared" si="0"/>
        <v>1621.48</v>
      </c>
      <c r="J38" s="37">
        <v>0</v>
      </c>
      <c r="K38" s="35">
        <f t="shared" si="1"/>
        <v>0</v>
      </c>
      <c r="L38" s="37">
        <v>0</v>
      </c>
      <c r="M38" s="35">
        <f t="shared" si="2"/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33" t="s">
        <v>141</v>
      </c>
      <c r="B39" s="33" t="s">
        <v>63</v>
      </c>
      <c r="C39" s="33" t="s">
        <v>64</v>
      </c>
      <c r="D39" s="34" t="s">
        <v>327</v>
      </c>
      <c r="E39" s="34" t="s">
        <v>328</v>
      </c>
      <c r="F39" s="33" t="s">
        <v>93</v>
      </c>
      <c r="G39" s="35">
        <v>727.12099999999998</v>
      </c>
      <c r="H39" s="36">
        <v>1.92</v>
      </c>
      <c r="I39" s="36">
        <f t="shared" si="0"/>
        <v>1396.0719999999999</v>
      </c>
      <c r="J39" s="37">
        <v>0</v>
      </c>
      <c r="K39" s="35">
        <f t="shared" si="1"/>
        <v>0</v>
      </c>
      <c r="L39" s="37">
        <v>0</v>
      </c>
      <c r="M39" s="35">
        <f t="shared" si="2"/>
        <v>0</v>
      </c>
      <c r="N39" s="38"/>
      <c r="O39" s="39">
        <v>4</v>
      </c>
      <c r="P39" s="34" t="s">
        <v>68</v>
      </c>
    </row>
    <row r="40" spans="1:16" s="34" customFormat="1" ht="12.75" customHeight="1">
      <c r="A40" s="33" t="s">
        <v>144</v>
      </c>
      <c r="B40" s="33" t="s">
        <v>63</v>
      </c>
      <c r="C40" s="33" t="s">
        <v>64</v>
      </c>
      <c r="D40" s="34" t="s">
        <v>154</v>
      </c>
      <c r="E40" s="34" t="s">
        <v>388</v>
      </c>
      <c r="F40" s="33" t="s">
        <v>93</v>
      </c>
      <c r="G40" s="35">
        <v>1751.903</v>
      </c>
      <c r="H40" s="36">
        <v>5.5</v>
      </c>
      <c r="I40" s="36">
        <f t="shared" si="0"/>
        <v>9635.4670000000006</v>
      </c>
      <c r="J40" s="37">
        <v>0</v>
      </c>
      <c r="K40" s="35">
        <f t="shared" si="1"/>
        <v>0</v>
      </c>
      <c r="L40" s="37">
        <v>0</v>
      </c>
      <c r="M40" s="35">
        <f t="shared" si="2"/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147</v>
      </c>
      <c r="B41" s="33" t="s">
        <v>63</v>
      </c>
      <c r="C41" s="33" t="s">
        <v>64</v>
      </c>
      <c r="D41" s="34" t="s">
        <v>157</v>
      </c>
      <c r="E41" s="34" t="s">
        <v>158</v>
      </c>
      <c r="F41" s="33" t="s">
        <v>93</v>
      </c>
      <c r="G41" s="35">
        <v>366.25400000000002</v>
      </c>
      <c r="H41" s="36">
        <v>12.59</v>
      </c>
      <c r="I41" s="36">
        <f t="shared" si="0"/>
        <v>4611.1379999999999</v>
      </c>
      <c r="J41" s="37">
        <v>0</v>
      </c>
      <c r="K41" s="35">
        <f t="shared" si="1"/>
        <v>0</v>
      </c>
      <c r="L41" s="37">
        <v>0</v>
      </c>
      <c r="M41" s="35">
        <f t="shared" si="2"/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40" t="s">
        <v>150</v>
      </c>
      <c r="B42" s="40" t="s">
        <v>125</v>
      </c>
      <c r="C42" s="40" t="s">
        <v>126</v>
      </c>
      <c r="D42" s="41" t="s">
        <v>160</v>
      </c>
      <c r="E42" s="41" t="s">
        <v>161</v>
      </c>
      <c r="F42" s="40" t="s">
        <v>162</v>
      </c>
      <c r="G42" s="42">
        <v>659.25699999999995</v>
      </c>
      <c r="H42" s="43">
        <v>14.53</v>
      </c>
      <c r="I42" s="43">
        <f t="shared" si="0"/>
        <v>9579.0040000000008</v>
      </c>
      <c r="J42" s="44">
        <v>1</v>
      </c>
      <c r="K42" s="42">
        <f t="shared" si="1"/>
        <v>659.25699999999995</v>
      </c>
      <c r="L42" s="44">
        <v>0</v>
      </c>
      <c r="M42" s="42">
        <f t="shared" si="2"/>
        <v>0</v>
      </c>
      <c r="N42" s="45"/>
      <c r="O42" s="46">
        <v>8</v>
      </c>
      <c r="P42" s="41" t="s">
        <v>68</v>
      </c>
    </row>
    <row r="43" spans="1:16" s="34" customFormat="1" ht="12.75" customHeight="1">
      <c r="A43" s="40" t="s">
        <v>153</v>
      </c>
      <c r="B43" s="40" t="s">
        <v>125</v>
      </c>
      <c r="C43" s="40" t="s">
        <v>126</v>
      </c>
      <c r="D43" s="41" t="s">
        <v>164</v>
      </c>
      <c r="E43" s="41" t="s">
        <v>165</v>
      </c>
      <c r="F43" s="40" t="s">
        <v>162</v>
      </c>
      <c r="G43" s="42">
        <v>190.22900000000001</v>
      </c>
      <c r="H43" s="43">
        <v>13.14</v>
      </c>
      <c r="I43" s="43">
        <f t="shared" si="0"/>
        <v>2499.6089999999999</v>
      </c>
      <c r="J43" s="44">
        <v>1</v>
      </c>
      <c r="K43" s="42">
        <f t="shared" si="1"/>
        <v>190.22900000000001</v>
      </c>
      <c r="L43" s="44">
        <v>0</v>
      </c>
      <c r="M43" s="42">
        <f t="shared" si="2"/>
        <v>0</v>
      </c>
      <c r="N43" s="45"/>
      <c r="O43" s="46">
        <v>8</v>
      </c>
      <c r="P43" s="41" t="s">
        <v>68</v>
      </c>
    </row>
    <row r="44" spans="1:16" s="34" customFormat="1" ht="12.75" customHeight="1">
      <c r="A44" s="33" t="s">
        <v>156</v>
      </c>
      <c r="B44" s="33" t="s">
        <v>63</v>
      </c>
      <c r="C44" s="33" t="s">
        <v>167</v>
      </c>
      <c r="D44" s="34" t="s">
        <v>168</v>
      </c>
      <c r="E44" s="34" t="s">
        <v>169</v>
      </c>
      <c r="F44" s="33" t="s">
        <v>72</v>
      </c>
      <c r="G44" s="35">
        <v>176</v>
      </c>
      <c r="H44" s="36">
        <v>2</v>
      </c>
      <c r="I44" s="36">
        <f t="shared" si="0"/>
        <v>352</v>
      </c>
      <c r="J44" s="37">
        <v>0</v>
      </c>
      <c r="K44" s="35">
        <f t="shared" si="1"/>
        <v>0</v>
      </c>
      <c r="L44" s="37">
        <v>0</v>
      </c>
      <c r="M44" s="35">
        <f t="shared" si="2"/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40" t="s">
        <v>159</v>
      </c>
      <c r="B45" s="40" t="s">
        <v>125</v>
      </c>
      <c r="C45" s="40" t="s">
        <v>126</v>
      </c>
      <c r="D45" s="41" t="s">
        <v>171</v>
      </c>
      <c r="E45" s="41" t="s">
        <v>172</v>
      </c>
      <c r="F45" s="40" t="s">
        <v>173</v>
      </c>
      <c r="G45" s="42">
        <v>4</v>
      </c>
      <c r="H45" s="43">
        <v>9</v>
      </c>
      <c r="I45" s="43">
        <f t="shared" si="0"/>
        <v>36</v>
      </c>
      <c r="J45" s="44">
        <v>1E-3</v>
      </c>
      <c r="K45" s="42">
        <f t="shared" si="1"/>
        <v>4.0000000000000001E-3</v>
      </c>
      <c r="L45" s="44">
        <v>0</v>
      </c>
      <c r="M45" s="42">
        <f t="shared" si="2"/>
        <v>0</v>
      </c>
      <c r="N45" s="45"/>
      <c r="O45" s="46">
        <v>8</v>
      </c>
      <c r="P45" s="41" t="s">
        <v>68</v>
      </c>
    </row>
    <row r="46" spans="1:16" s="27" customFormat="1" ht="12.75" customHeight="1">
      <c r="B46" s="29" t="s">
        <v>57</v>
      </c>
      <c r="D46" s="30" t="s">
        <v>68</v>
      </c>
      <c r="E46" s="30" t="s">
        <v>174</v>
      </c>
      <c r="I46" s="31">
        <f>I47</f>
        <v>509.42700000000002</v>
      </c>
      <c r="K46" s="32">
        <f>K47</f>
        <v>0.40178864000000003</v>
      </c>
      <c r="M46" s="32">
        <f>M47</f>
        <v>0</v>
      </c>
      <c r="P46" s="30" t="s">
        <v>61</v>
      </c>
    </row>
    <row r="47" spans="1:16" s="34" customFormat="1" ht="12.75" customHeight="1">
      <c r="A47" s="33" t="s">
        <v>163</v>
      </c>
      <c r="B47" s="33" t="s">
        <v>63</v>
      </c>
      <c r="C47" s="33" t="s">
        <v>180</v>
      </c>
      <c r="D47" s="34" t="s">
        <v>181</v>
      </c>
      <c r="E47" s="34" t="s">
        <v>182</v>
      </c>
      <c r="F47" s="33" t="s">
        <v>162</v>
      </c>
      <c r="G47" s="35">
        <v>0.33400000000000002</v>
      </c>
      <c r="H47" s="36">
        <v>1525.23</v>
      </c>
      <c r="I47" s="36">
        <f>ROUND(G47*H47,3)</f>
        <v>509.42700000000002</v>
      </c>
      <c r="J47" s="37">
        <v>1.20296</v>
      </c>
      <c r="K47" s="35">
        <f>G47*J47</f>
        <v>0.40178864000000003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73</v>
      </c>
      <c r="E48" s="30" t="s">
        <v>183</v>
      </c>
      <c r="I48" s="31">
        <f>I49</f>
        <v>3679.7040000000002</v>
      </c>
      <c r="K48" s="32">
        <f>K49</f>
        <v>0</v>
      </c>
      <c r="M48" s="32">
        <f>M49</f>
        <v>0</v>
      </c>
      <c r="P48" s="30" t="s">
        <v>61</v>
      </c>
    </row>
    <row r="49" spans="1:16" s="34" customFormat="1" ht="12.75" customHeight="1">
      <c r="A49" s="33" t="s">
        <v>166</v>
      </c>
      <c r="B49" s="33" t="s">
        <v>63</v>
      </c>
      <c r="C49" s="33" t="s">
        <v>176</v>
      </c>
      <c r="D49" s="34" t="s">
        <v>185</v>
      </c>
      <c r="E49" s="34" t="s">
        <v>186</v>
      </c>
      <c r="F49" s="33" t="s">
        <v>123</v>
      </c>
      <c r="G49" s="35">
        <v>1251.5999999999999</v>
      </c>
      <c r="H49" s="36">
        <v>2.94</v>
      </c>
      <c r="I49" s="36">
        <f>ROUND(G49*H49,3)</f>
        <v>3679.7040000000002</v>
      </c>
      <c r="J49" s="37">
        <v>0</v>
      </c>
      <c r="K49" s="35">
        <f>G49*J49</f>
        <v>0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27" customFormat="1" ht="12.75" customHeight="1">
      <c r="B50" s="29" t="s">
        <v>57</v>
      </c>
      <c r="D50" s="30" t="s">
        <v>76</v>
      </c>
      <c r="E50" s="30" t="s">
        <v>187</v>
      </c>
      <c r="I50" s="31">
        <f>SUM(I51:I53)</f>
        <v>10079.110999999999</v>
      </c>
      <c r="K50" s="32">
        <f>SUM(K51:K53)</f>
        <v>291.18925653641924</v>
      </c>
      <c r="M50" s="32">
        <f>SUM(M51:M53)</f>
        <v>0</v>
      </c>
      <c r="P50" s="30" t="s">
        <v>61</v>
      </c>
    </row>
    <row r="51" spans="1:16" s="34" customFormat="1" ht="12.75" customHeight="1">
      <c r="A51" s="33" t="s">
        <v>170</v>
      </c>
      <c r="B51" s="33" t="s">
        <v>63</v>
      </c>
      <c r="C51" s="33" t="s">
        <v>176</v>
      </c>
      <c r="D51" s="34" t="s">
        <v>189</v>
      </c>
      <c r="E51" s="34" t="s">
        <v>190</v>
      </c>
      <c r="F51" s="33" t="s">
        <v>93</v>
      </c>
      <c r="G51" s="35">
        <v>126.605</v>
      </c>
      <c r="H51" s="36">
        <v>42.62</v>
      </c>
      <c r="I51" s="36">
        <f>ROUND(G51*H51,3)</f>
        <v>5395.9049999999997</v>
      </c>
      <c r="J51" s="37">
        <v>1.8907700000000001</v>
      </c>
      <c r="K51" s="35">
        <f>G51*J51</f>
        <v>239.38093585000001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33" t="s">
        <v>175</v>
      </c>
      <c r="B52" s="33" t="s">
        <v>63</v>
      </c>
      <c r="C52" s="33" t="s">
        <v>176</v>
      </c>
      <c r="D52" s="34" t="s">
        <v>192</v>
      </c>
      <c r="E52" s="34" t="s">
        <v>193</v>
      </c>
      <c r="F52" s="33" t="s">
        <v>93</v>
      </c>
      <c r="G52" s="35">
        <v>20.448</v>
      </c>
      <c r="H52" s="36">
        <v>137.18</v>
      </c>
      <c r="I52" s="36">
        <f>ROUND(G52*H52,3)</f>
        <v>2805.0569999999998</v>
      </c>
      <c r="J52" s="37">
        <v>2.3684770053999999</v>
      </c>
      <c r="K52" s="35">
        <f>G52*J52</f>
        <v>48.4306178064192</v>
      </c>
      <c r="L52" s="37">
        <v>0</v>
      </c>
      <c r="M52" s="35">
        <f>G52*L52</f>
        <v>0</v>
      </c>
      <c r="N52" s="38"/>
      <c r="O52" s="39">
        <v>4</v>
      </c>
      <c r="P52" s="34" t="s">
        <v>68</v>
      </c>
    </row>
    <row r="53" spans="1:16" s="34" customFormat="1" ht="12.75" customHeight="1">
      <c r="A53" s="33" t="s">
        <v>179</v>
      </c>
      <c r="B53" s="33" t="s">
        <v>63</v>
      </c>
      <c r="C53" s="33" t="s">
        <v>176</v>
      </c>
      <c r="D53" s="34" t="s">
        <v>195</v>
      </c>
      <c r="E53" s="34" t="s">
        <v>196</v>
      </c>
      <c r="F53" s="33" t="s">
        <v>72</v>
      </c>
      <c r="G53" s="35">
        <v>102.24</v>
      </c>
      <c r="H53" s="36">
        <v>18.37</v>
      </c>
      <c r="I53" s="36">
        <f>ROUND(G53*H53,3)</f>
        <v>1878.1489999999999</v>
      </c>
      <c r="J53" s="37">
        <v>3.3036999999999997E-2</v>
      </c>
      <c r="K53" s="35">
        <f>G53*J53</f>
        <v>3.3777028799999993</v>
      </c>
      <c r="L53" s="37">
        <v>0</v>
      </c>
      <c r="M53" s="35">
        <f>G53*L53</f>
        <v>0</v>
      </c>
      <c r="N53" s="38"/>
      <c r="O53" s="39">
        <v>4</v>
      </c>
      <c r="P53" s="34" t="s">
        <v>68</v>
      </c>
    </row>
    <row r="54" spans="1:16" s="27" customFormat="1" ht="12.75" customHeight="1">
      <c r="B54" s="29" t="s">
        <v>57</v>
      </c>
      <c r="D54" s="30" t="s">
        <v>79</v>
      </c>
      <c r="E54" s="30" t="s">
        <v>197</v>
      </c>
      <c r="I54" s="31">
        <f>SUM(I55:I61)</f>
        <v>8064.7340000000004</v>
      </c>
      <c r="K54" s="32">
        <f>SUM(K55:K61)</f>
        <v>193.73723810590448</v>
      </c>
      <c r="M54" s="32">
        <f>SUM(M55:M61)</f>
        <v>0</v>
      </c>
      <c r="P54" s="30" t="s">
        <v>61</v>
      </c>
    </row>
    <row r="55" spans="1:16" s="34" customFormat="1" ht="12.75" customHeight="1">
      <c r="A55" s="33" t="s">
        <v>184</v>
      </c>
      <c r="B55" s="33" t="s">
        <v>63</v>
      </c>
      <c r="C55" s="33" t="s">
        <v>69</v>
      </c>
      <c r="D55" s="34" t="s">
        <v>199</v>
      </c>
      <c r="E55" s="34" t="s">
        <v>200</v>
      </c>
      <c r="F55" s="33" t="s">
        <v>72</v>
      </c>
      <c r="G55" s="35">
        <v>14.28</v>
      </c>
      <c r="H55" s="36">
        <v>2.15</v>
      </c>
      <c r="I55" s="36">
        <f t="shared" ref="I55:I61" si="3">ROUND(G55*H55,3)</f>
        <v>30.702000000000002</v>
      </c>
      <c r="J55" s="37">
        <v>0.10605000000000001</v>
      </c>
      <c r="K55" s="35">
        <f t="shared" ref="K55:K61" si="4">G55*J55</f>
        <v>1.514394</v>
      </c>
      <c r="L55" s="37">
        <v>0</v>
      </c>
      <c r="M55" s="35">
        <f t="shared" ref="M55:M61" si="5">G55*L55</f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33" t="s">
        <v>188</v>
      </c>
      <c r="B56" s="33" t="s">
        <v>63</v>
      </c>
      <c r="C56" s="33" t="s">
        <v>69</v>
      </c>
      <c r="D56" s="34" t="s">
        <v>347</v>
      </c>
      <c r="E56" s="34" t="s">
        <v>348</v>
      </c>
      <c r="F56" s="33" t="s">
        <v>72</v>
      </c>
      <c r="G56" s="35">
        <v>135.04</v>
      </c>
      <c r="H56" s="36">
        <v>15.55</v>
      </c>
      <c r="I56" s="36">
        <f t="shared" si="3"/>
        <v>2099.8719999999998</v>
      </c>
      <c r="J56" s="37">
        <v>0.71643999999999997</v>
      </c>
      <c r="K56" s="35">
        <f t="shared" si="4"/>
        <v>96.748057599999996</v>
      </c>
      <c r="L56" s="37">
        <v>0</v>
      </c>
      <c r="M56" s="35">
        <f t="shared" si="5"/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33" t="s">
        <v>191</v>
      </c>
      <c r="B57" s="33" t="s">
        <v>63</v>
      </c>
      <c r="C57" s="33" t="s">
        <v>69</v>
      </c>
      <c r="D57" s="34" t="s">
        <v>202</v>
      </c>
      <c r="E57" s="34" t="s">
        <v>203</v>
      </c>
      <c r="F57" s="33" t="s">
        <v>72</v>
      </c>
      <c r="G57" s="35">
        <v>60.39</v>
      </c>
      <c r="H57" s="36">
        <v>11.5</v>
      </c>
      <c r="I57" s="36">
        <f t="shared" si="3"/>
        <v>694.48500000000001</v>
      </c>
      <c r="J57" s="37">
        <v>0.37080000000000002</v>
      </c>
      <c r="K57" s="35">
        <f t="shared" si="4"/>
        <v>22.392612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33" t="s">
        <v>194</v>
      </c>
      <c r="B58" s="33" t="s">
        <v>63</v>
      </c>
      <c r="C58" s="33" t="s">
        <v>69</v>
      </c>
      <c r="D58" s="34" t="s">
        <v>370</v>
      </c>
      <c r="E58" s="34" t="s">
        <v>389</v>
      </c>
      <c r="F58" s="33" t="s">
        <v>72</v>
      </c>
      <c r="G58" s="35">
        <v>14.28</v>
      </c>
      <c r="H58" s="36">
        <v>12.15</v>
      </c>
      <c r="I58" s="36">
        <f t="shared" si="3"/>
        <v>173.50200000000001</v>
      </c>
      <c r="J58" s="37">
        <v>0.25533423640000003</v>
      </c>
      <c r="K58" s="35">
        <f t="shared" si="4"/>
        <v>3.6461728957920001</v>
      </c>
      <c r="L58" s="37">
        <v>0</v>
      </c>
      <c r="M58" s="35">
        <f t="shared" si="5"/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33" t="s">
        <v>198</v>
      </c>
      <c r="B59" s="33" t="s">
        <v>63</v>
      </c>
      <c r="C59" s="33" t="s">
        <v>69</v>
      </c>
      <c r="D59" s="34" t="s">
        <v>208</v>
      </c>
      <c r="E59" s="34" t="s">
        <v>209</v>
      </c>
      <c r="F59" s="33" t="s">
        <v>72</v>
      </c>
      <c r="G59" s="35">
        <v>93.33</v>
      </c>
      <c r="H59" s="36">
        <v>32.85</v>
      </c>
      <c r="I59" s="36">
        <f t="shared" si="3"/>
        <v>3065.8910000000001</v>
      </c>
      <c r="J59" s="37">
        <v>0.58306196624999995</v>
      </c>
      <c r="K59" s="35">
        <f t="shared" si="4"/>
        <v>54.417173310112496</v>
      </c>
      <c r="L59" s="37">
        <v>0</v>
      </c>
      <c r="M59" s="35">
        <f t="shared" si="5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201</v>
      </c>
      <c r="B60" s="33" t="s">
        <v>63</v>
      </c>
      <c r="C60" s="33" t="s">
        <v>69</v>
      </c>
      <c r="D60" s="34" t="s">
        <v>211</v>
      </c>
      <c r="E60" s="34" t="s">
        <v>212</v>
      </c>
      <c r="F60" s="33" t="s">
        <v>72</v>
      </c>
      <c r="G60" s="35">
        <v>115.29</v>
      </c>
      <c r="H60" s="36">
        <v>1.25</v>
      </c>
      <c r="I60" s="36">
        <f t="shared" si="3"/>
        <v>144.113</v>
      </c>
      <c r="J60" s="37">
        <v>6.0999999999999997E-4</v>
      </c>
      <c r="K60" s="35">
        <f t="shared" si="4"/>
        <v>7.0326899999999998E-2</v>
      </c>
      <c r="L60" s="37">
        <v>0</v>
      </c>
      <c r="M60" s="35">
        <f t="shared" si="5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204</v>
      </c>
      <c r="B61" s="33" t="s">
        <v>63</v>
      </c>
      <c r="C61" s="33" t="s">
        <v>69</v>
      </c>
      <c r="D61" s="34" t="s">
        <v>214</v>
      </c>
      <c r="E61" s="34" t="s">
        <v>390</v>
      </c>
      <c r="F61" s="33" t="s">
        <v>72</v>
      </c>
      <c r="G61" s="35">
        <v>115.29</v>
      </c>
      <c r="H61" s="36">
        <v>16.100000000000001</v>
      </c>
      <c r="I61" s="36">
        <f t="shared" si="3"/>
        <v>1856.1690000000001</v>
      </c>
      <c r="J61" s="37">
        <v>0.12966</v>
      </c>
      <c r="K61" s="35">
        <f t="shared" si="4"/>
        <v>14.948501400000001</v>
      </c>
      <c r="L61" s="37">
        <v>0</v>
      </c>
      <c r="M61" s="35">
        <f t="shared" si="5"/>
        <v>0</v>
      </c>
      <c r="N61" s="38"/>
      <c r="O61" s="39">
        <v>4</v>
      </c>
      <c r="P61" s="34" t="s">
        <v>68</v>
      </c>
    </row>
    <row r="62" spans="1:16" s="27" customFormat="1" ht="12.75" customHeight="1">
      <c r="B62" s="29" t="s">
        <v>57</v>
      </c>
      <c r="D62" s="30" t="s">
        <v>90</v>
      </c>
      <c r="E62" s="30" t="s">
        <v>216</v>
      </c>
      <c r="I62" s="31">
        <f>SUM(I63:I77)</f>
        <v>204786.16</v>
      </c>
      <c r="K62" s="32">
        <f>SUM(K63:K77)</f>
        <v>75.216533604000006</v>
      </c>
      <c r="M62" s="32">
        <f>SUM(M63:M77)</f>
        <v>0</v>
      </c>
      <c r="P62" s="30" t="s">
        <v>61</v>
      </c>
    </row>
    <row r="63" spans="1:16" s="34" customFormat="1" ht="12.75" customHeight="1">
      <c r="A63" s="33" t="s">
        <v>207</v>
      </c>
      <c r="B63" s="33" t="s">
        <v>63</v>
      </c>
      <c r="C63" s="33" t="s">
        <v>176</v>
      </c>
      <c r="D63" s="34" t="s">
        <v>391</v>
      </c>
      <c r="E63" s="34" t="s">
        <v>392</v>
      </c>
      <c r="F63" s="33" t="s">
        <v>123</v>
      </c>
      <c r="G63" s="35">
        <v>1251.5999999999999</v>
      </c>
      <c r="H63" s="36">
        <v>2.0099999999999998</v>
      </c>
      <c r="I63" s="36">
        <f t="shared" ref="I63:I77" si="6">ROUND(G63*H63,3)</f>
        <v>2515.7159999999999</v>
      </c>
      <c r="J63" s="37">
        <v>5.4399999999999996E-6</v>
      </c>
      <c r="K63" s="35">
        <f t="shared" ref="K63:K77" si="7">G63*J63</f>
        <v>6.8087039999999988E-3</v>
      </c>
      <c r="L63" s="37">
        <v>0</v>
      </c>
      <c r="M63" s="35">
        <f t="shared" ref="M63:M77" si="8">G63*L63</f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40" t="s">
        <v>210</v>
      </c>
      <c r="B64" s="40" t="s">
        <v>125</v>
      </c>
      <c r="C64" s="40" t="s">
        <v>126</v>
      </c>
      <c r="D64" s="41" t="s">
        <v>393</v>
      </c>
      <c r="E64" s="41" t="s">
        <v>499</v>
      </c>
      <c r="F64" s="40" t="s">
        <v>123</v>
      </c>
      <c r="G64" s="42">
        <v>215</v>
      </c>
      <c r="H64" s="43">
        <v>43</v>
      </c>
      <c r="I64" s="43">
        <f t="shared" si="6"/>
        <v>9245</v>
      </c>
      <c r="J64" s="44">
        <v>0.27200000000000002</v>
      </c>
      <c r="K64" s="42">
        <f t="shared" si="7"/>
        <v>58.480000000000004</v>
      </c>
      <c r="L64" s="44">
        <v>0</v>
      </c>
      <c r="M64" s="42">
        <f t="shared" si="8"/>
        <v>0</v>
      </c>
      <c r="N64" s="45"/>
      <c r="O64" s="46">
        <v>8</v>
      </c>
      <c r="P64" s="41" t="s">
        <v>68</v>
      </c>
    </row>
    <row r="65" spans="1:16" s="34" customFormat="1" ht="12.75" customHeight="1">
      <c r="A65" s="33" t="s">
        <v>213</v>
      </c>
      <c r="B65" s="33" t="s">
        <v>63</v>
      </c>
      <c r="C65" s="33" t="s">
        <v>176</v>
      </c>
      <c r="D65" s="34" t="s">
        <v>394</v>
      </c>
      <c r="E65" s="34" t="s">
        <v>395</v>
      </c>
      <c r="F65" s="33" t="s">
        <v>225</v>
      </c>
      <c r="G65" s="35">
        <v>639</v>
      </c>
      <c r="H65" s="36">
        <v>4.22</v>
      </c>
      <c r="I65" s="36">
        <f t="shared" si="6"/>
        <v>2696.58</v>
      </c>
      <c r="J65" s="37">
        <v>1.7E-5</v>
      </c>
      <c r="K65" s="35">
        <f t="shared" si="7"/>
        <v>1.0862999999999999E-2</v>
      </c>
      <c r="L65" s="37">
        <v>0</v>
      </c>
      <c r="M65" s="35">
        <f t="shared" si="8"/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40" t="s">
        <v>217</v>
      </c>
      <c r="B66" s="40" t="s">
        <v>125</v>
      </c>
      <c r="C66" s="40" t="s">
        <v>126</v>
      </c>
      <c r="D66" s="41" t="s">
        <v>396</v>
      </c>
      <c r="E66" s="41" t="s">
        <v>397</v>
      </c>
      <c r="F66" s="40" t="s">
        <v>225</v>
      </c>
      <c r="G66" s="42">
        <v>213</v>
      </c>
      <c r="H66" s="43">
        <v>6.55</v>
      </c>
      <c r="I66" s="43">
        <f t="shared" si="6"/>
        <v>1395.15</v>
      </c>
      <c r="J66" s="44">
        <v>0</v>
      </c>
      <c r="K66" s="42">
        <f t="shared" si="7"/>
        <v>0</v>
      </c>
      <c r="L66" s="44">
        <v>0</v>
      </c>
      <c r="M66" s="42">
        <f t="shared" si="8"/>
        <v>0</v>
      </c>
      <c r="N66" s="45"/>
      <c r="O66" s="46">
        <v>8</v>
      </c>
      <c r="P66" s="41" t="s">
        <v>68</v>
      </c>
    </row>
    <row r="67" spans="1:16" s="34" customFormat="1" ht="12.75" customHeight="1">
      <c r="A67" s="40" t="s">
        <v>220</v>
      </c>
      <c r="B67" s="40" t="s">
        <v>125</v>
      </c>
      <c r="C67" s="40" t="s">
        <v>126</v>
      </c>
      <c r="D67" s="41" t="s">
        <v>398</v>
      </c>
      <c r="E67" s="41" t="s">
        <v>399</v>
      </c>
      <c r="F67" s="40" t="s">
        <v>225</v>
      </c>
      <c r="G67" s="42">
        <v>213</v>
      </c>
      <c r="H67" s="43">
        <v>6.55</v>
      </c>
      <c r="I67" s="43">
        <f t="shared" si="6"/>
        <v>1395.15</v>
      </c>
      <c r="J67" s="44">
        <v>0</v>
      </c>
      <c r="K67" s="42">
        <f t="shared" si="7"/>
        <v>0</v>
      </c>
      <c r="L67" s="44">
        <v>0</v>
      </c>
      <c r="M67" s="42">
        <f t="shared" si="8"/>
        <v>0</v>
      </c>
      <c r="N67" s="45"/>
      <c r="O67" s="46">
        <v>8</v>
      </c>
      <c r="P67" s="41" t="s">
        <v>68</v>
      </c>
    </row>
    <row r="68" spans="1:16" s="34" customFormat="1" ht="12.75" customHeight="1">
      <c r="A68" s="40" t="s">
        <v>222</v>
      </c>
      <c r="B68" s="40" t="s">
        <v>125</v>
      </c>
      <c r="C68" s="40" t="s">
        <v>126</v>
      </c>
      <c r="D68" s="41" t="s">
        <v>400</v>
      </c>
      <c r="E68" s="41" t="s">
        <v>401</v>
      </c>
      <c r="F68" s="40" t="s">
        <v>225</v>
      </c>
      <c r="G68" s="42">
        <v>213</v>
      </c>
      <c r="H68" s="43">
        <v>3.45</v>
      </c>
      <c r="I68" s="43">
        <f t="shared" si="6"/>
        <v>734.85</v>
      </c>
      <c r="J68" s="44">
        <v>0</v>
      </c>
      <c r="K68" s="42">
        <f t="shared" si="7"/>
        <v>0</v>
      </c>
      <c r="L68" s="44">
        <v>0</v>
      </c>
      <c r="M68" s="42">
        <f t="shared" si="8"/>
        <v>0</v>
      </c>
      <c r="N68" s="45"/>
      <c r="O68" s="46">
        <v>8</v>
      </c>
      <c r="P68" s="41" t="s">
        <v>68</v>
      </c>
    </row>
    <row r="69" spans="1:16" s="34" customFormat="1" ht="12.75" customHeight="1">
      <c r="A69" s="33" t="s">
        <v>226</v>
      </c>
      <c r="B69" s="33" t="s">
        <v>63</v>
      </c>
      <c r="C69" s="33" t="s">
        <v>176</v>
      </c>
      <c r="D69" s="34" t="s">
        <v>402</v>
      </c>
      <c r="E69" s="34" t="s">
        <v>403</v>
      </c>
      <c r="F69" s="33" t="s">
        <v>123</v>
      </c>
      <c r="G69" s="35">
        <v>1251.5999999999999</v>
      </c>
      <c r="H69" s="36">
        <v>2.39</v>
      </c>
      <c r="I69" s="36">
        <f t="shared" si="6"/>
        <v>2991.3240000000001</v>
      </c>
      <c r="J69" s="37">
        <v>0</v>
      </c>
      <c r="K69" s="35">
        <f t="shared" si="7"/>
        <v>0</v>
      </c>
      <c r="L69" s="37">
        <v>0</v>
      </c>
      <c r="M69" s="35">
        <f t="shared" si="8"/>
        <v>0</v>
      </c>
      <c r="N69" s="38"/>
      <c r="O69" s="39">
        <v>4</v>
      </c>
      <c r="P69" s="34" t="s">
        <v>68</v>
      </c>
    </row>
    <row r="70" spans="1:16" s="34" customFormat="1" ht="12.75" customHeight="1">
      <c r="A70" s="33" t="s">
        <v>229</v>
      </c>
      <c r="B70" s="33" t="s">
        <v>63</v>
      </c>
      <c r="C70" s="33" t="s">
        <v>176</v>
      </c>
      <c r="D70" s="34" t="s">
        <v>404</v>
      </c>
      <c r="E70" s="34" t="s">
        <v>405</v>
      </c>
      <c r="F70" s="33" t="s">
        <v>225</v>
      </c>
      <c r="G70" s="35">
        <v>213</v>
      </c>
      <c r="H70" s="36">
        <v>498</v>
      </c>
      <c r="I70" s="36">
        <f t="shared" si="6"/>
        <v>106074</v>
      </c>
      <c r="J70" s="37">
        <v>2.5999999999999998E-5</v>
      </c>
      <c r="K70" s="35">
        <f t="shared" si="7"/>
        <v>5.5379999999999995E-3</v>
      </c>
      <c r="L70" s="37">
        <v>0</v>
      </c>
      <c r="M70" s="35">
        <f t="shared" si="8"/>
        <v>0</v>
      </c>
      <c r="N70" s="38"/>
      <c r="O70" s="39">
        <v>4</v>
      </c>
      <c r="P70" s="34" t="s">
        <v>68</v>
      </c>
    </row>
    <row r="71" spans="1:16" s="34" customFormat="1" ht="12.75" customHeight="1">
      <c r="A71" s="33" t="s">
        <v>232</v>
      </c>
      <c r="B71" s="33" t="s">
        <v>63</v>
      </c>
      <c r="C71" s="33" t="s">
        <v>176</v>
      </c>
      <c r="D71" s="34" t="s">
        <v>254</v>
      </c>
      <c r="E71" s="34" t="s">
        <v>255</v>
      </c>
      <c r="F71" s="33" t="s">
        <v>225</v>
      </c>
      <c r="G71" s="35">
        <v>213</v>
      </c>
      <c r="H71" s="36">
        <v>27.7</v>
      </c>
      <c r="I71" s="36">
        <f t="shared" si="6"/>
        <v>5900.1</v>
      </c>
      <c r="J71" s="37">
        <v>7.0203000000000002E-3</v>
      </c>
      <c r="K71" s="35">
        <f t="shared" si="7"/>
        <v>1.4953239</v>
      </c>
      <c r="L71" s="37">
        <v>0</v>
      </c>
      <c r="M71" s="35">
        <f t="shared" si="8"/>
        <v>0</v>
      </c>
      <c r="N71" s="38"/>
      <c r="O71" s="39">
        <v>4</v>
      </c>
      <c r="P71" s="34" t="s">
        <v>68</v>
      </c>
    </row>
    <row r="72" spans="1:16" s="34" customFormat="1" ht="12.75" customHeight="1">
      <c r="A72" s="40" t="s">
        <v>235</v>
      </c>
      <c r="B72" s="40" t="s">
        <v>125</v>
      </c>
      <c r="C72" s="40" t="s">
        <v>126</v>
      </c>
      <c r="D72" s="41" t="s">
        <v>257</v>
      </c>
      <c r="E72" s="41" t="s">
        <v>406</v>
      </c>
      <c r="F72" s="40" t="s">
        <v>225</v>
      </c>
      <c r="G72" s="42">
        <v>160</v>
      </c>
      <c r="H72" s="43">
        <v>259.60000000000002</v>
      </c>
      <c r="I72" s="43">
        <f t="shared" si="6"/>
        <v>41536</v>
      </c>
      <c r="J72" s="44">
        <v>0.06</v>
      </c>
      <c r="K72" s="42">
        <f t="shared" si="7"/>
        <v>9.6</v>
      </c>
      <c r="L72" s="44">
        <v>0</v>
      </c>
      <c r="M72" s="42">
        <f t="shared" si="8"/>
        <v>0</v>
      </c>
      <c r="N72" s="45"/>
      <c r="O72" s="46">
        <v>8</v>
      </c>
      <c r="P72" s="41" t="s">
        <v>68</v>
      </c>
    </row>
    <row r="73" spans="1:16" s="34" customFormat="1" ht="12.75" customHeight="1">
      <c r="A73" s="40" t="s">
        <v>238</v>
      </c>
      <c r="B73" s="40" t="s">
        <v>125</v>
      </c>
      <c r="C73" s="40" t="s">
        <v>126</v>
      </c>
      <c r="D73" s="41" t="s">
        <v>260</v>
      </c>
      <c r="E73" s="41" t="s">
        <v>407</v>
      </c>
      <c r="F73" s="40" t="s">
        <v>225</v>
      </c>
      <c r="G73" s="42">
        <v>53</v>
      </c>
      <c r="H73" s="43">
        <v>186</v>
      </c>
      <c r="I73" s="43">
        <f t="shared" si="6"/>
        <v>9858</v>
      </c>
      <c r="J73" s="44">
        <v>0.106</v>
      </c>
      <c r="K73" s="42">
        <f t="shared" si="7"/>
        <v>5.6179999999999994</v>
      </c>
      <c r="L73" s="44">
        <v>0</v>
      </c>
      <c r="M73" s="42">
        <f t="shared" si="8"/>
        <v>0</v>
      </c>
      <c r="N73" s="45"/>
      <c r="O73" s="46">
        <v>8</v>
      </c>
      <c r="P73" s="41" t="s">
        <v>68</v>
      </c>
    </row>
    <row r="74" spans="1:16" s="34" customFormat="1" ht="12.75" customHeight="1">
      <c r="A74" s="33" t="s">
        <v>241</v>
      </c>
      <c r="B74" s="33" t="s">
        <v>63</v>
      </c>
      <c r="C74" s="33" t="s">
        <v>176</v>
      </c>
      <c r="D74" s="34" t="s">
        <v>408</v>
      </c>
      <c r="E74" s="34" t="s">
        <v>273</v>
      </c>
      <c r="F74" s="33" t="s">
        <v>225</v>
      </c>
      <c r="G74" s="35">
        <v>160</v>
      </c>
      <c r="H74" s="36">
        <v>7.8</v>
      </c>
      <c r="I74" s="36">
        <f t="shared" si="6"/>
        <v>1248</v>
      </c>
      <c r="J74" s="37">
        <v>0</v>
      </c>
      <c r="K74" s="35">
        <f t="shared" si="7"/>
        <v>0</v>
      </c>
      <c r="L74" s="37">
        <v>0</v>
      </c>
      <c r="M74" s="35">
        <f t="shared" si="8"/>
        <v>0</v>
      </c>
      <c r="N74" s="38"/>
      <c r="O74" s="39">
        <v>4</v>
      </c>
      <c r="P74" s="34" t="s">
        <v>68</v>
      </c>
    </row>
    <row r="75" spans="1:16" s="34" customFormat="1" ht="12.75" customHeight="1">
      <c r="A75" s="40" t="s">
        <v>244</v>
      </c>
      <c r="B75" s="40" t="s">
        <v>125</v>
      </c>
      <c r="C75" s="40" t="s">
        <v>126</v>
      </c>
      <c r="D75" s="41" t="s">
        <v>409</v>
      </c>
      <c r="E75" s="41" t="s">
        <v>410</v>
      </c>
      <c r="F75" s="40" t="s">
        <v>225</v>
      </c>
      <c r="G75" s="42">
        <v>160</v>
      </c>
      <c r="H75" s="43">
        <v>91.25</v>
      </c>
      <c r="I75" s="43">
        <f t="shared" si="6"/>
        <v>14600</v>
      </c>
      <c r="J75" s="44">
        <v>0</v>
      </c>
      <c r="K75" s="42">
        <f t="shared" si="7"/>
        <v>0</v>
      </c>
      <c r="L75" s="44">
        <v>0</v>
      </c>
      <c r="M75" s="42">
        <f t="shared" si="8"/>
        <v>0</v>
      </c>
      <c r="N75" s="45"/>
      <c r="O75" s="46">
        <v>8</v>
      </c>
      <c r="P75" s="41" t="s">
        <v>68</v>
      </c>
    </row>
    <row r="76" spans="1:16" s="34" customFormat="1" ht="12.75" customHeight="1">
      <c r="A76" s="33" t="s">
        <v>247</v>
      </c>
      <c r="B76" s="33" t="s">
        <v>63</v>
      </c>
      <c r="C76" s="33" t="s">
        <v>176</v>
      </c>
      <c r="D76" s="34" t="s">
        <v>411</v>
      </c>
      <c r="E76" s="34" t="s">
        <v>412</v>
      </c>
      <c r="F76" s="33" t="s">
        <v>225</v>
      </c>
      <c r="G76" s="35">
        <v>323</v>
      </c>
      <c r="H76" s="36">
        <v>6.87</v>
      </c>
      <c r="I76" s="36">
        <f t="shared" si="6"/>
        <v>2219.0100000000002</v>
      </c>
      <c r="J76" s="37">
        <v>0</v>
      </c>
      <c r="K76" s="35">
        <f t="shared" si="7"/>
        <v>0</v>
      </c>
      <c r="L76" s="37">
        <v>0</v>
      </c>
      <c r="M76" s="35">
        <f t="shared" si="8"/>
        <v>0</v>
      </c>
      <c r="N76" s="38"/>
      <c r="O76" s="39">
        <v>4</v>
      </c>
      <c r="P76" s="34" t="s">
        <v>68</v>
      </c>
    </row>
    <row r="77" spans="1:16" s="34" customFormat="1" ht="12.75" customHeight="1">
      <c r="A77" s="40" t="s">
        <v>250</v>
      </c>
      <c r="B77" s="40" t="s">
        <v>125</v>
      </c>
      <c r="C77" s="40" t="s">
        <v>126</v>
      </c>
      <c r="D77" s="41" t="s">
        <v>275</v>
      </c>
      <c r="E77" s="41" t="s">
        <v>413</v>
      </c>
      <c r="F77" s="40" t="s">
        <v>225</v>
      </c>
      <c r="G77" s="42">
        <v>323</v>
      </c>
      <c r="H77" s="43">
        <v>7.36</v>
      </c>
      <c r="I77" s="43">
        <f t="shared" si="6"/>
        <v>2377.2800000000002</v>
      </c>
      <c r="J77" s="44">
        <v>0</v>
      </c>
      <c r="K77" s="42">
        <f t="shared" si="7"/>
        <v>0</v>
      </c>
      <c r="L77" s="44">
        <v>0</v>
      </c>
      <c r="M77" s="42">
        <f t="shared" si="8"/>
        <v>0</v>
      </c>
      <c r="N77" s="45"/>
      <c r="O77" s="46">
        <v>8</v>
      </c>
      <c r="P77" s="41" t="s">
        <v>68</v>
      </c>
    </row>
    <row r="78" spans="1:16" s="27" customFormat="1" ht="12.75" customHeight="1">
      <c r="B78" s="29" t="s">
        <v>57</v>
      </c>
      <c r="D78" s="30" t="s">
        <v>94</v>
      </c>
      <c r="E78" s="30" t="s">
        <v>277</v>
      </c>
      <c r="I78" s="31">
        <f>SUM(I79:I84)</f>
        <v>4023.5</v>
      </c>
      <c r="K78" s="32">
        <f>SUM(K79:K84)</f>
        <v>0.37252399999999997</v>
      </c>
      <c r="M78" s="32">
        <f>SUM(M79:M84)</f>
        <v>0</v>
      </c>
      <c r="P78" s="30" t="s">
        <v>61</v>
      </c>
    </row>
    <row r="79" spans="1:16" s="34" customFormat="1" ht="12.75" customHeight="1">
      <c r="A79" s="33" t="s">
        <v>253</v>
      </c>
      <c r="B79" s="33" t="s">
        <v>63</v>
      </c>
      <c r="C79" s="33" t="s">
        <v>69</v>
      </c>
      <c r="D79" s="34" t="s">
        <v>279</v>
      </c>
      <c r="E79" s="34" t="s">
        <v>280</v>
      </c>
      <c r="F79" s="33" t="s">
        <v>123</v>
      </c>
      <c r="G79" s="35">
        <v>109.8</v>
      </c>
      <c r="H79" s="36">
        <v>5.6</v>
      </c>
      <c r="I79" s="36">
        <f t="shared" ref="I79:I84" si="9">ROUND(G79*H79,3)</f>
        <v>614.88</v>
      </c>
      <c r="J79" s="37">
        <v>3.3600000000000001E-3</v>
      </c>
      <c r="K79" s="35">
        <f t="shared" ref="K79:K84" si="10">G79*J79</f>
        <v>0.36892799999999998</v>
      </c>
      <c r="L79" s="37">
        <v>0</v>
      </c>
      <c r="M79" s="35">
        <f t="shared" ref="M79:M84" si="11">G79*L79</f>
        <v>0</v>
      </c>
      <c r="N79" s="38"/>
      <c r="O79" s="39">
        <v>4</v>
      </c>
      <c r="P79" s="34" t="s">
        <v>68</v>
      </c>
    </row>
    <row r="80" spans="1:16" s="34" customFormat="1" ht="12.75" customHeight="1">
      <c r="A80" s="33" t="s">
        <v>256</v>
      </c>
      <c r="B80" s="33" t="s">
        <v>63</v>
      </c>
      <c r="C80" s="33" t="s">
        <v>69</v>
      </c>
      <c r="D80" s="34" t="s">
        <v>414</v>
      </c>
      <c r="E80" s="34" t="s">
        <v>415</v>
      </c>
      <c r="F80" s="33" t="s">
        <v>123</v>
      </c>
      <c r="G80" s="35">
        <v>23.2</v>
      </c>
      <c r="H80" s="36">
        <v>22.254000000000001</v>
      </c>
      <c r="I80" s="36">
        <f t="shared" si="9"/>
        <v>516.29300000000001</v>
      </c>
      <c r="J80" s="37">
        <v>1.55E-4</v>
      </c>
      <c r="K80" s="35">
        <f t="shared" si="10"/>
        <v>3.5959999999999998E-3</v>
      </c>
      <c r="L80" s="37">
        <v>0</v>
      </c>
      <c r="M80" s="35">
        <f t="shared" si="11"/>
        <v>0</v>
      </c>
      <c r="N80" s="38"/>
      <c r="O80" s="39">
        <v>4</v>
      </c>
      <c r="P80" s="34" t="s">
        <v>68</v>
      </c>
    </row>
    <row r="81" spans="1:16" s="34" customFormat="1" ht="12.75" customHeight="1">
      <c r="A81" s="33" t="s">
        <v>259</v>
      </c>
      <c r="B81" s="33" t="s">
        <v>63</v>
      </c>
      <c r="C81" s="33" t="s">
        <v>69</v>
      </c>
      <c r="D81" s="34" t="s">
        <v>285</v>
      </c>
      <c r="E81" s="34" t="s">
        <v>286</v>
      </c>
      <c r="F81" s="33" t="s">
        <v>162</v>
      </c>
      <c r="G81" s="35">
        <v>139.255</v>
      </c>
      <c r="H81" s="36">
        <v>2.1</v>
      </c>
      <c r="I81" s="36">
        <f t="shared" si="9"/>
        <v>292.43599999999998</v>
      </c>
      <c r="J81" s="37">
        <v>0</v>
      </c>
      <c r="K81" s="35">
        <f t="shared" si="10"/>
        <v>0</v>
      </c>
      <c r="L81" s="37">
        <v>0</v>
      </c>
      <c r="M81" s="35">
        <f t="shared" si="11"/>
        <v>0</v>
      </c>
      <c r="N81" s="38"/>
      <c r="O81" s="39">
        <v>4</v>
      </c>
      <c r="P81" s="34" t="s">
        <v>68</v>
      </c>
    </row>
    <row r="82" spans="1:16" s="34" customFormat="1" ht="12.75" customHeight="1">
      <c r="A82" s="33" t="s">
        <v>262</v>
      </c>
      <c r="B82" s="33" t="s">
        <v>63</v>
      </c>
      <c r="C82" s="33" t="s">
        <v>69</v>
      </c>
      <c r="D82" s="34" t="s">
        <v>288</v>
      </c>
      <c r="E82" s="34" t="s">
        <v>289</v>
      </c>
      <c r="F82" s="33" t="s">
        <v>162</v>
      </c>
      <c r="G82" s="35">
        <v>696.27499999999998</v>
      </c>
      <c r="H82" s="36">
        <v>0.42</v>
      </c>
      <c r="I82" s="36">
        <f t="shared" si="9"/>
        <v>292.43599999999998</v>
      </c>
      <c r="J82" s="37">
        <v>0</v>
      </c>
      <c r="K82" s="35">
        <f t="shared" si="10"/>
        <v>0</v>
      </c>
      <c r="L82" s="37">
        <v>0</v>
      </c>
      <c r="M82" s="35">
        <f t="shared" si="11"/>
        <v>0</v>
      </c>
      <c r="N82" s="38"/>
      <c r="O82" s="39">
        <v>4</v>
      </c>
      <c r="P82" s="34" t="s">
        <v>68</v>
      </c>
    </row>
    <row r="83" spans="1:16" s="34" customFormat="1" ht="12.75" customHeight="1">
      <c r="A83" s="33" t="s">
        <v>265</v>
      </c>
      <c r="B83" s="33" t="s">
        <v>63</v>
      </c>
      <c r="C83" s="33" t="s">
        <v>69</v>
      </c>
      <c r="D83" s="34" t="s">
        <v>291</v>
      </c>
      <c r="E83" s="34" t="s">
        <v>292</v>
      </c>
      <c r="F83" s="33" t="s">
        <v>162</v>
      </c>
      <c r="G83" s="35">
        <v>139.255</v>
      </c>
      <c r="H83" s="36">
        <v>5.17</v>
      </c>
      <c r="I83" s="36">
        <f t="shared" si="9"/>
        <v>719.94799999999998</v>
      </c>
      <c r="J83" s="37">
        <v>0</v>
      </c>
      <c r="K83" s="35">
        <f t="shared" si="10"/>
        <v>0</v>
      </c>
      <c r="L83" s="37">
        <v>0</v>
      </c>
      <c r="M83" s="35">
        <f t="shared" si="11"/>
        <v>0</v>
      </c>
      <c r="N83" s="38"/>
      <c r="O83" s="39">
        <v>4</v>
      </c>
      <c r="P83" s="34" t="s">
        <v>68</v>
      </c>
    </row>
    <row r="84" spans="1:16" s="34" customFormat="1" ht="12.75" customHeight="1">
      <c r="A84" s="33" t="s">
        <v>268</v>
      </c>
      <c r="B84" s="33" t="s">
        <v>63</v>
      </c>
      <c r="C84" s="33" t="s">
        <v>69</v>
      </c>
      <c r="D84" s="34" t="s">
        <v>294</v>
      </c>
      <c r="E84" s="34" t="s">
        <v>295</v>
      </c>
      <c r="F84" s="33" t="s">
        <v>162</v>
      </c>
      <c r="G84" s="35">
        <v>139.255</v>
      </c>
      <c r="H84" s="36">
        <v>11.4</v>
      </c>
      <c r="I84" s="36">
        <f t="shared" si="9"/>
        <v>1587.5070000000001</v>
      </c>
      <c r="J84" s="37">
        <v>0</v>
      </c>
      <c r="K84" s="35">
        <f t="shared" si="10"/>
        <v>0</v>
      </c>
      <c r="L84" s="37">
        <v>0</v>
      </c>
      <c r="M84" s="35">
        <f t="shared" si="11"/>
        <v>0</v>
      </c>
      <c r="N84" s="38"/>
      <c r="O84" s="39">
        <v>4</v>
      </c>
      <c r="P84" s="34" t="s">
        <v>68</v>
      </c>
    </row>
    <row r="85" spans="1:16" s="27" customFormat="1" ht="12.75" customHeight="1">
      <c r="B85" s="29" t="s">
        <v>57</v>
      </c>
      <c r="D85" s="30" t="s">
        <v>296</v>
      </c>
      <c r="E85" s="30" t="s">
        <v>297</v>
      </c>
      <c r="I85" s="31">
        <f>SUM(I86:I87)</f>
        <v>38690.400999999998</v>
      </c>
      <c r="K85" s="32">
        <f>SUM(K86:K87)</f>
        <v>0</v>
      </c>
      <c r="M85" s="32">
        <f>SUM(M86:M87)</f>
        <v>0</v>
      </c>
      <c r="P85" s="30" t="s">
        <v>61</v>
      </c>
    </row>
    <row r="86" spans="1:16" s="34" customFormat="1" ht="12.75" customHeight="1">
      <c r="A86" s="33" t="s">
        <v>271</v>
      </c>
      <c r="B86" s="33" t="s">
        <v>63</v>
      </c>
      <c r="C86" s="33" t="s">
        <v>69</v>
      </c>
      <c r="D86" s="34" t="s">
        <v>299</v>
      </c>
      <c r="E86" s="34" t="s">
        <v>300</v>
      </c>
      <c r="F86" s="33" t="s">
        <v>162</v>
      </c>
      <c r="G86" s="35">
        <v>1822.44</v>
      </c>
      <c r="H86" s="36">
        <v>2.5299999999999998</v>
      </c>
      <c r="I86" s="36">
        <f>ROUND(G86*H86,3)</f>
        <v>4610.7730000000001</v>
      </c>
      <c r="J86" s="37">
        <v>0</v>
      </c>
      <c r="K86" s="35">
        <f>G86*J86</f>
        <v>0</v>
      </c>
      <c r="L86" s="37">
        <v>0</v>
      </c>
      <c r="M86" s="35">
        <f>G86*L86</f>
        <v>0</v>
      </c>
      <c r="N86" s="38"/>
      <c r="O86" s="39">
        <v>4</v>
      </c>
      <c r="P86" s="34" t="s">
        <v>68</v>
      </c>
    </row>
    <row r="87" spans="1:16" s="34" customFormat="1" ht="12.75" customHeight="1">
      <c r="A87" s="33" t="s">
        <v>274</v>
      </c>
      <c r="B87" s="33" t="s">
        <v>63</v>
      </c>
      <c r="C87" s="33" t="s">
        <v>176</v>
      </c>
      <c r="D87" s="34" t="s">
        <v>302</v>
      </c>
      <c r="E87" s="34" t="s">
        <v>303</v>
      </c>
      <c r="F87" s="33" t="s">
        <v>162</v>
      </c>
      <c r="G87" s="35">
        <v>1822.44</v>
      </c>
      <c r="H87" s="36">
        <v>18.7</v>
      </c>
      <c r="I87" s="36">
        <f>ROUND(G87*H87,3)</f>
        <v>34079.627999999997</v>
      </c>
      <c r="J87" s="37">
        <v>0</v>
      </c>
      <c r="K87" s="35">
        <f>G87*J87</f>
        <v>0</v>
      </c>
      <c r="L87" s="37">
        <v>0</v>
      </c>
      <c r="M87" s="35">
        <f>G87*L87</f>
        <v>0</v>
      </c>
      <c r="N87" s="38"/>
      <c r="O87" s="39">
        <v>4</v>
      </c>
      <c r="P87" s="34" t="s">
        <v>68</v>
      </c>
    </row>
    <row r="88" spans="1:16" s="27" customFormat="1" ht="12.75" customHeight="1">
      <c r="B88" s="47" t="s">
        <v>57</v>
      </c>
      <c r="D88" s="28" t="s">
        <v>125</v>
      </c>
      <c r="E88" s="28" t="s">
        <v>304</v>
      </c>
      <c r="I88" s="48">
        <f>I89+I91</f>
        <v>22166.268</v>
      </c>
      <c r="K88" s="49">
        <f>K89+K91</f>
        <v>12.138311166000001</v>
      </c>
      <c r="M88" s="49">
        <f>M89+M91</f>
        <v>0</v>
      </c>
      <c r="P88" s="28" t="s">
        <v>60</v>
      </c>
    </row>
    <row r="89" spans="1:16" s="27" customFormat="1" ht="12.75" customHeight="1">
      <c r="B89" s="29" t="s">
        <v>57</v>
      </c>
      <c r="D89" s="30" t="s">
        <v>416</v>
      </c>
      <c r="E89" s="30" t="s">
        <v>417</v>
      </c>
      <c r="I89" s="31">
        <f>I90</f>
        <v>22019.184000000001</v>
      </c>
      <c r="K89" s="32">
        <f>K90</f>
        <v>12.138311166000001</v>
      </c>
      <c r="M89" s="32">
        <f>M90</f>
        <v>0</v>
      </c>
      <c r="P89" s="30" t="s">
        <v>61</v>
      </c>
    </row>
    <row r="90" spans="1:16" s="34" customFormat="1" ht="12.75" customHeight="1">
      <c r="A90" s="33" t="s">
        <v>278</v>
      </c>
      <c r="B90" s="33" t="s">
        <v>63</v>
      </c>
      <c r="C90" s="33" t="s">
        <v>418</v>
      </c>
      <c r="D90" s="34" t="s">
        <v>419</v>
      </c>
      <c r="E90" s="34" t="s">
        <v>420</v>
      </c>
      <c r="F90" s="33" t="s">
        <v>123</v>
      </c>
      <c r="G90" s="35">
        <v>484.3</v>
      </c>
      <c r="H90" s="36">
        <v>45.466000000000001</v>
      </c>
      <c r="I90" s="36">
        <f>ROUND(G90*H90,3)</f>
        <v>22019.184000000001</v>
      </c>
      <c r="J90" s="37">
        <v>2.5063620000000002E-2</v>
      </c>
      <c r="K90" s="35">
        <f>G90*J90</f>
        <v>12.138311166000001</v>
      </c>
      <c r="L90" s="37">
        <v>0</v>
      </c>
      <c r="M90" s="35">
        <f>G90*L90</f>
        <v>0</v>
      </c>
      <c r="N90" s="38"/>
      <c r="O90" s="39">
        <v>64</v>
      </c>
      <c r="P90" s="34" t="s">
        <v>68</v>
      </c>
    </row>
    <row r="91" spans="1:16" s="27" customFormat="1" ht="12.75" customHeight="1">
      <c r="B91" s="29" t="s">
        <v>57</v>
      </c>
      <c r="D91" s="30" t="s">
        <v>305</v>
      </c>
      <c r="E91" s="30" t="s">
        <v>306</v>
      </c>
      <c r="I91" s="31">
        <f>SUM(I92:I93)</f>
        <v>147.084</v>
      </c>
      <c r="K91" s="32">
        <f>SUM(K92:K93)</f>
        <v>0</v>
      </c>
      <c r="M91" s="32">
        <f>SUM(M92:M93)</f>
        <v>0</v>
      </c>
      <c r="P91" s="30" t="s">
        <v>61</v>
      </c>
    </row>
    <row r="92" spans="1:16" s="34" customFormat="1" ht="12.75" customHeight="1">
      <c r="A92" s="33" t="s">
        <v>281</v>
      </c>
      <c r="B92" s="33" t="s">
        <v>63</v>
      </c>
      <c r="C92" s="33" t="s">
        <v>308</v>
      </c>
      <c r="D92" s="34" t="s">
        <v>309</v>
      </c>
      <c r="E92" s="34" t="s">
        <v>310</v>
      </c>
      <c r="F92" s="33" t="s">
        <v>72</v>
      </c>
      <c r="G92" s="35">
        <v>14.28</v>
      </c>
      <c r="H92" s="36">
        <v>3.8</v>
      </c>
      <c r="I92" s="36">
        <f>ROUND(G92*H92,3)</f>
        <v>54.264000000000003</v>
      </c>
      <c r="J92" s="37">
        <v>0</v>
      </c>
      <c r="K92" s="35">
        <f>G92*J92</f>
        <v>0</v>
      </c>
      <c r="L92" s="37">
        <v>0</v>
      </c>
      <c r="M92" s="35">
        <f>G92*L92</f>
        <v>0</v>
      </c>
      <c r="N92" s="38"/>
      <c r="O92" s="39">
        <v>64</v>
      </c>
      <c r="P92" s="34" t="s">
        <v>68</v>
      </c>
    </row>
    <row r="93" spans="1:16" s="34" customFormat="1" ht="12.75" customHeight="1">
      <c r="A93" s="33" t="s">
        <v>284</v>
      </c>
      <c r="B93" s="33" t="s">
        <v>63</v>
      </c>
      <c r="C93" s="33" t="s">
        <v>308</v>
      </c>
      <c r="D93" s="34" t="s">
        <v>312</v>
      </c>
      <c r="E93" s="34" t="s">
        <v>421</v>
      </c>
      <c r="F93" s="33" t="s">
        <v>72</v>
      </c>
      <c r="G93" s="35">
        <v>14.28</v>
      </c>
      <c r="H93" s="36">
        <v>6.5</v>
      </c>
      <c r="I93" s="36">
        <f>ROUND(G93*H93,3)</f>
        <v>92.82</v>
      </c>
      <c r="J93" s="37">
        <v>0</v>
      </c>
      <c r="K93" s="35">
        <f>G93*J93</f>
        <v>0</v>
      </c>
      <c r="L93" s="37">
        <v>0</v>
      </c>
      <c r="M93" s="35">
        <f>G93*L93</f>
        <v>0</v>
      </c>
      <c r="N93" s="38"/>
      <c r="O93" s="39">
        <v>64</v>
      </c>
      <c r="P93" s="34" t="s">
        <v>68</v>
      </c>
    </row>
    <row r="94" spans="1:16" s="50" customFormat="1" ht="12.75" customHeight="1">
      <c r="E94" s="51" t="s">
        <v>314</v>
      </c>
      <c r="I94" s="52">
        <f>I14+I88</f>
        <v>620087.95399999991</v>
      </c>
      <c r="K94" s="53">
        <f>K14+K88</f>
        <v>1552.6231230141839</v>
      </c>
      <c r="M94" s="53">
        <f>M14+M88</f>
        <v>139.25509</v>
      </c>
    </row>
  </sheetData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F131-8306-4F8B-957C-DFC3285BA880}">
  <sheetPr>
    <pageSetUpPr fitToPage="1"/>
  </sheetPr>
  <dimension ref="A1:S54"/>
  <sheetViews>
    <sheetView topLeftCell="A2" workbookViewId="0">
      <selection activeCell="V37" sqref="V37"/>
    </sheetView>
  </sheetViews>
  <sheetFormatPr defaultRowHeight="15"/>
  <cols>
    <col min="1" max="1" width="2.42578125" style="241" customWidth="1"/>
    <col min="2" max="2" width="1.85546875" style="241" customWidth="1"/>
    <col min="3" max="3" width="2.85546875" style="241" customWidth="1"/>
    <col min="4" max="4" width="6.7109375" style="241" customWidth="1"/>
    <col min="5" max="5" width="13.42578125" style="241" customWidth="1"/>
    <col min="6" max="6" width="0.42578125" style="241" customWidth="1"/>
    <col min="7" max="7" width="2.42578125" style="241" customWidth="1"/>
    <col min="8" max="8" width="2.7109375" style="241" customWidth="1"/>
    <col min="9" max="9" width="10.42578125" style="241" customWidth="1"/>
    <col min="10" max="10" width="13.42578125" style="241" customWidth="1"/>
    <col min="11" max="11" width="0.7109375" style="241" customWidth="1"/>
    <col min="12" max="12" width="2.42578125" style="241" customWidth="1"/>
    <col min="13" max="13" width="2.85546875" style="241" customWidth="1"/>
    <col min="14" max="14" width="2" style="241" customWidth="1"/>
    <col min="15" max="15" width="12.42578125" style="241" customWidth="1"/>
    <col min="16" max="16" width="3" style="241" customWidth="1"/>
    <col min="17" max="17" width="2" style="241" customWidth="1"/>
    <col min="18" max="18" width="13.42578125" style="241" customWidth="1"/>
    <col min="19" max="19" width="0.42578125" style="241" customWidth="1"/>
    <col min="20" max="256" width="11.42578125" style="241" customWidth="1"/>
    <col min="257" max="257" width="2.42578125" style="241" customWidth="1"/>
    <col min="258" max="258" width="1.85546875" style="241" customWidth="1"/>
    <col min="259" max="259" width="2.85546875" style="241" customWidth="1"/>
    <col min="260" max="260" width="6.7109375" style="241" customWidth="1"/>
    <col min="261" max="261" width="13.42578125" style="241" customWidth="1"/>
    <col min="262" max="262" width="0.42578125" style="241" customWidth="1"/>
    <col min="263" max="263" width="2.42578125" style="241" customWidth="1"/>
    <col min="264" max="264" width="2.7109375" style="241" customWidth="1"/>
    <col min="265" max="265" width="10.42578125" style="241" customWidth="1"/>
    <col min="266" max="266" width="13.42578125" style="241" customWidth="1"/>
    <col min="267" max="267" width="0.7109375" style="241" customWidth="1"/>
    <col min="268" max="268" width="2.42578125" style="241" customWidth="1"/>
    <col min="269" max="269" width="2.85546875" style="241" customWidth="1"/>
    <col min="270" max="270" width="2" style="241" customWidth="1"/>
    <col min="271" max="271" width="12.42578125" style="241" customWidth="1"/>
    <col min="272" max="272" width="3" style="241" customWidth="1"/>
    <col min="273" max="273" width="2" style="241" customWidth="1"/>
    <col min="274" max="274" width="13.42578125" style="241" customWidth="1"/>
    <col min="275" max="275" width="0.42578125" style="241" customWidth="1"/>
    <col min="276" max="512" width="11.42578125" style="241" customWidth="1"/>
    <col min="513" max="513" width="2.42578125" style="241" customWidth="1"/>
    <col min="514" max="514" width="1.85546875" style="241" customWidth="1"/>
    <col min="515" max="515" width="2.85546875" style="241" customWidth="1"/>
    <col min="516" max="516" width="6.7109375" style="241" customWidth="1"/>
    <col min="517" max="517" width="13.42578125" style="241" customWidth="1"/>
    <col min="518" max="518" width="0.42578125" style="241" customWidth="1"/>
    <col min="519" max="519" width="2.42578125" style="241" customWidth="1"/>
    <col min="520" max="520" width="2.7109375" style="241" customWidth="1"/>
    <col min="521" max="521" width="10.42578125" style="241" customWidth="1"/>
    <col min="522" max="522" width="13.42578125" style="241" customWidth="1"/>
    <col min="523" max="523" width="0.7109375" style="241" customWidth="1"/>
    <col min="524" max="524" width="2.42578125" style="241" customWidth="1"/>
    <col min="525" max="525" width="2.85546875" style="241" customWidth="1"/>
    <col min="526" max="526" width="2" style="241" customWidth="1"/>
    <col min="527" max="527" width="12.42578125" style="241" customWidth="1"/>
    <col min="528" max="528" width="3" style="241" customWidth="1"/>
    <col min="529" max="529" width="2" style="241" customWidth="1"/>
    <col min="530" max="530" width="13.42578125" style="241" customWidth="1"/>
    <col min="531" max="531" width="0.42578125" style="241" customWidth="1"/>
    <col min="532" max="768" width="11.42578125" style="241" customWidth="1"/>
    <col min="769" max="769" width="2.42578125" style="241" customWidth="1"/>
    <col min="770" max="770" width="1.85546875" style="241" customWidth="1"/>
    <col min="771" max="771" width="2.85546875" style="241" customWidth="1"/>
    <col min="772" max="772" width="6.7109375" style="241" customWidth="1"/>
    <col min="773" max="773" width="13.42578125" style="241" customWidth="1"/>
    <col min="774" max="774" width="0.42578125" style="241" customWidth="1"/>
    <col min="775" max="775" width="2.42578125" style="241" customWidth="1"/>
    <col min="776" max="776" width="2.7109375" style="241" customWidth="1"/>
    <col min="777" max="777" width="10.42578125" style="241" customWidth="1"/>
    <col min="778" max="778" width="13.42578125" style="241" customWidth="1"/>
    <col min="779" max="779" width="0.7109375" style="241" customWidth="1"/>
    <col min="780" max="780" width="2.42578125" style="241" customWidth="1"/>
    <col min="781" max="781" width="2.85546875" style="241" customWidth="1"/>
    <col min="782" max="782" width="2" style="241" customWidth="1"/>
    <col min="783" max="783" width="12.42578125" style="241" customWidth="1"/>
    <col min="784" max="784" width="3" style="241" customWidth="1"/>
    <col min="785" max="785" width="2" style="241" customWidth="1"/>
    <col min="786" max="786" width="13.42578125" style="241" customWidth="1"/>
    <col min="787" max="787" width="0.42578125" style="241" customWidth="1"/>
    <col min="788" max="1024" width="11.42578125" style="241" customWidth="1"/>
    <col min="1025" max="1025" width="2.42578125" style="241" customWidth="1"/>
    <col min="1026" max="1026" width="1.85546875" style="241" customWidth="1"/>
    <col min="1027" max="1027" width="2.85546875" style="241" customWidth="1"/>
    <col min="1028" max="1028" width="6.7109375" style="241" customWidth="1"/>
    <col min="1029" max="1029" width="13.42578125" style="241" customWidth="1"/>
    <col min="1030" max="1030" width="0.42578125" style="241" customWidth="1"/>
    <col min="1031" max="1031" width="2.42578125" style="241" customWidth="1"/>
    <col min="1032" max="1032" width="2.7109375" style="241" customWidth="1"/>
    <col min="1033" max="1033" width="10.42578125" style="241" customWidth="1"/>
    <col min="1034" max="1034" width="13.42578125" style="241" customWidth="1"/>
    <col min="1035" max="1035" width="0.7109375" style="241" customWidth="1"/>
    <col min="1036" max="1036" width="2.42578125" style="241" customWidth="1"/>
    <col min="1037" max="1037" width="2.85546875" style="241" customWidth="1"/>
    <col min="1038" max="1038" width="2" style="241" customWidth="1"/>
    <col min="1039" max="1039" width="12.42578125" style="241" customWidth="1"/>
    <col min="1040" max="1040" width="3" style="241" customWidth="1"/>
    <col min="1041" max="1041" width="2" style="241" customWidth="1"/>
    <col min="1042" max="1042" width="13.42578125" style="241" customWidth="1"/>
    <col min="1043" max="1043" width="0.42578125" style="241" customWidth="1"/>
    <col min="1044" max="1280" width="11.42578125" style="241" customWidth="1"/>
    <col min="1281" max="1281" width="2.42578125" style="241" customWidth="1"/>
    <col min="1282" max="1282" width="1.85546875" style="241" customWidth="1"/>
    <col min="1283" max="1283" width="2.85546875" style="241" customWidth="1"/>
    <col min="1284" max="1284" width="6.7109375" style="241" customWidth="1"/>
    <col min="1285" max="1285" width="13.42578125" style="241" customWidth="1"/>
    <col min="1286" max="1286" width="0.42578125" style="241" customWidth="1"/>
    <col min="1287" max="1287" width="2.42578125" style="241" customWidth="1"/>
    <col min="1288" max="1288" width="2.7109375" style="241" customWidth="1"/>
    <col min="1289" max="1289" width="10.42578125" style="241" customWidth="1"/>
    <col min="1290" max="1290" width="13.42578125" style="241" customWidth="1"/>
    <col min="1291" max="1291" width="0.7109375" style="241" customWidth="1"/>
    <col min="1292" max="1292" width="2.42578125" style="241" customWidth="1"/>
    <col min="1293" max="1293" width="2.85546875" style="241" customWidth="1"/>
    <col min="1294" max="1294" width="2" style="241" customWidth="1"/>
    <col min="1295" max="1295" width="12.42578125" style="241" customWidth="1"/>
    <col min="1296" max="1296" width="3" style="241" customWidth="1"/>
    <col min="1297" max="1297" width="2" style="241" customWidth="1"/>
    <col min="1298" max="1298" width="13.42578125" style="241" customWidth="1"/>
    <col min="1299" max="1299" width="0.42578125" style="241" customWidth="1"/>
    <col min="1300" max="1536" width="11.42578125" style="241" customWidth="1"/>
    <col min="1537" max="1537" width="2.42578125" style="241" customWidth="1"/>
    <col min="1538" max="1538" width="1.85546875" style="241" customWidth="1"/>
    <col min="1539" max="1539" width="2.85546875" style="241" customWidth="1"/>
    <col min="1540" max="1540" width="6.7109375" style="241" customWidth="1"/>
    <col min="1541" max="1541" width="13.42578125" style="241" customWidth="1"/>
    <col min="1542" max="1542" width="0.42578125" style="241" customWidth="1"/>
    <col min="1543" max="1543" width="2.42578125" style="241" customWidth="1"/>
    <col min="1544" max="1544" width="2.7109375" style="241" customWidth="1"/>
    <col min="1545" max="1545" width="10.42578125" style="241" customWidth="1"/>
    <col min="1546" max="1546" width="13.42578125" style="241" customWidth="1"/>
    <col min="1547" max="1547" width="0.7109375" style="241" customWidth="1"/>
    <col min="1548" max="1548" width="2.42578125" style="241" customWidth="1"/>
    <col min="1549" max="1549" width="2.85546875" style="241" customWidth="1"/>
    <col min="1550" max="1550" width="2" style="241" customWidth="1"/>
    <col min="1551" max="1551" width="12.42578125" style="241" customWidth="1"/>
    <col min="1552" max="1552" width="3" style="241" customWidth="1"/>
    <col min="1553" max="1553" width="2" style="241" customWidth="1"/>
    <col min="1554" max="1554" width="13.42578125" style="241" customWidth="1"/>
    <col min="1555" max="1555" width="0.42578125" style="241" customWidth="1"/>
    <col min="1556" max="1792" width="11.42578125" style="241" customWidth="1"/>
    <col min="1793" max="1793" width="2.42578125" style="241" customWidth="1"/>
    <col min="1794" max="1794" width="1.85546875" style="241" customWidth="1"/>
    <col min="1795" max="1795" width="2.85546875" style="241" customWidth="1"/>
    <col min="1796" max="1796" width="6.7109375" style="241" customWidth="1"/>
    <col min="1797" max="1797" width="13.42578125" style="241" customWidth="1"/>
    <col min="1798" max="1798" width="0.42578125" style="241" customWidth="1"/>
    <col min="1799" max="1799" width="2.42578125" style="241" customWidth="1"/>
    <col min="1800" max="1800" width="2.7109375" style="241" customWidth="1"/>
    <col min="1801" max="1801" width="10.42578125" style="241" customWidth="1"/>
    <col min="1802" max="1802" width="13.42578125" style="241" customWidth="1"/>
    <col min="1803" max="1803" width="0.7109375" style="241" customWidth="1"/>
    <col min="1804" max="1804" width="2.42578125" style="241" customWidth="1"/>
    <col min="1805" max="1805" width="2.85546875" style="241" customWidth="1"/>
    <col min="1806" max="1806" width="2" style="241" customWidth="1"/>
    <col min="1807" max="1807" width="12.42578125" style="241" customWidth="1"/>
    <col min="1808" max="1808" width="3" style="241" customWidth="1"/>
    <col min="1809" max="1809" width="2" style="241" customWidth="1"/>
    <col min="1810" max="1810" width="13.42578125" style="241" customWidth="1"/>
    <col min="1811" max="1811" width="0.42578125" style="241" customWidth="1"/>
    <col min="1812" max="2048" width="11.42578125" style="241" customWidth="1"/>
    <col min="2049" max="2049" width="2.42578125" style="241" customWidth="1"/>
    <col min="2050" max="2050" width="1.85546875" style="241" customWidth="1"/>
    <col min="2051" max="2051" width="2.85546875" style="241" customWidth="1"/>
    <col min="2052" max="2052" width="6.7109375" style="241" customWidth="1"/>
    <col min="2053" max="2053" width="13.42578125" style="241" customWidth="1"/>
    <col min="2054" max="2054" width="0.42578125" style="241" customWidth="1"/>
    <col min="2055" max="2055" width="2.42578125" style="241" customWidth="1"/>
    <col min="2056" max="2056" width="2.7109375" style="241" customWidth="1"/>
    <col min="2057" max="2057" width="10.42578125" style="241" customWidth="1"/>
    <col min="2058" max="2058" width="13.42578125" style="241" customWidth="1"/>
    <col min="2059" max="2059" width="0.7109375" style="241" customWidth="1"/>
    <col min="2060" max="2060" width="2.42578125" style="241" customWidth="1"/>
    <col min="2061" max="2061" width="2.85546875" style="241" customWidth="1"/>
    <col min="2062" max="2062" width="2" style="241" customWidth="1"/>
    <col min="2063" max="2063" width="12.42578125" style="241" customWidth="1"/>
    <col min="2064" max="2064" width="3" style="241" customWidth="1"/>
    <col min="2065" max="2065" width="2" style="241" customWidth="1"/>
    <col min="2066" max="2066" width="13.42578125" style="241" customWidth="1"/>
    <col min="2067" max="2067" width="0.42578125" style="241" customWidth="1"/>
    <col min="2068" max="2304" width="11.42578125" style="241" customWidth="1"/>
    <col min="2305" max="2305" width="2.42578125" style="241" customWidth="1"/>
    <col min="2306" max="2306" width="1.85546875" style="241" customWidth="1"/>
    <col min="2307" max="2307" width="2.85546875" style="241" customWidth="1"/>
    <col min="2308" max="2308" width="6.7109375" style="241" customWidth="1"/>
    <col min="2309" max="2309" width="13.42578125" style="241" customWidth="1"/>
    <col min="2310" max="2310" width="0.42578125" style="241" customWidth="1"/>
    <col min="2311" max="2311" width="2.42578125" style="241" customWidth="1"/>
    <col min="2312" max="2312" width="2.7109375" style="241" customWidth="1"/>
    <col min="2313" max="2313" width="10.42578125" style="241" customWidth="1"/>
    <col min="2314" max="2314" width="13.42578125" style="241" customWidth="1"/>
    <col min="2315" max="2315" width="0.7109375" style="241" customWidth="1"/>
    <col min="2316" max="2316" width="2.42578125" style="241" customWidth="1"/>
    <col min="2317" max="2317" width="2.85546875" style="241" customWidth="1"/>
    <col min="2318" max="2318" width="2" style="241" customWidth="1"/>
    <col min="2319" max="2319" width="12.42578125" style="241" customWidth="1"/>
    <col min="2320" max="2320" width="3" style="241" customWidth="1"/>
    <col min="2321" max="2321" width="2" style="241" customWidth="1"/>
    <col min="2322" max="2322" width="13.42578125" style="241" customWidth="1"/>
    <col min="2323" max="2323" width="0.42578125" style="241" customWidth="1"/>
    <col min="2324" max="2560" width="11.42578125" style="241" customWidth="1"/>
    <col min="2561" max="2561" width="2.42578125" style="241" customWidth="1"/>
    <col min="2562" max="2562" width="1.85546875" style="241" customWidth="1"/>
    <col min="2563" max="2563" width="2.85546875" style="241" customWidth="1"/>
    <col min="2564" max="2564" width="6.7109375" style="241" customWidth="1"/>
    <col min="2565" max="2565" width="13.42578125" style="241" customWidth="1"/>
    <col min="2566" max="2566" width="0.42578125" style="241" customWidth="1"/>
    <col min="2567" max="2567" width="2.42578125" style="241" customWidth="1"/>
    <col min="2568" max="2568" width="2.7109375" style="241" customWidth="1"/>
    <col min="2569" max="2569" width="10.42578125" style="241" customWidth="1"/>
    <col min="2570" max="2570" width="13.42578125" style="241" customWidth="1"/>
    <col min="2571" max="2571" width="0.7109375" style="241" customWidth="1"/>
    <col min="2572" max="2572" width="2.42578125" style="241" customWidth="1"/>
    <col min="2573" max="2573" width="2.85546875" style="241" customWidth="1"/>
    <col min="2574" max="2574" width="2" style="241" customWidth="1"/>
    <col min="2575" max="2575" width="12.42578125" style="241" customWidth="1"/>
    <col min="2576" max="2576" width="3" style="241" customWidth="1"/>
    <col min="2577" max="2577" width="2" style="241" customWidth="1"/>
    <col min="2578" max="2578" width="13.42578125" style="241" customWidth="1"/>
    <col min="2579" max="2579" width="0.42578125" style="241" customWidth="1"/>
    <col min="2580" max="2816" width="11.42578125" style="241" customWidth="1"/>
    <col min="2817" max="2817" width="2.42578125" style="241" customWidth="1"/>
    <col min="2818" max="2818" width="1.85546875" style="241" customWidth="1"/>
    <col min="2819" max="2819" width="2.85546875" style="241" customWidth="1"/>
    <col min="2820" max="2820" width="6.7109375" style="241" customWidth="1"/>
    <col min="2821" max="2821" width="13.42578125" style="241" customWidth="1"/>
    <col min="2822" max="2822" width="0.42578125" style="241" customWidth="1"/>
    <col min="2823" max="2823" width="2.42578125" style="241" customWidth="1"/>
    <col min="2824" max="2824" width="2.7109375" style="241" customWidth="1"/>
    <col min="2825" max="2825" width="10.42578125" style="241" customWidth="1"/>
    <col min="2826" max="2826" width="13.42578125" style="241" customWidth="1"/>
    <col min="2827" max="2827" width="0.7109375" style="241" customWidth="1"/>
    <col min="2828" max="2828" width="2.42578125" style="241" customWidth="1"/>
    <col min="2829" max="2829" width="2.85546875" style="241" customWidth="1"/>
    <col min="2830" max="2830" width="2" style="241" customWidth="1"/>
    <col min="2831" max="2831" width="12.42578125" style="241" customWidth="1"/>
    <col min="2832" max="2832" width="3" style="241" customWidth="1"/>
    <col min="2833" max="2833" width="2" style="241" customWidth="1"/>
    <col min="2834" max="2834" width="13.42578125" style="241" customWidth="1"/>
    <col min="2835" max="2835" width="0.42578125" style="241" customWidth="1"/>
    <col min="2836" max="3072" width="11.42578125" style="241" customWidth="1"/>
    <col min="3073" max="3073" width="2.42578125" style="241" customWidth="1"/>
    <col min="3074" max="3074" width="1.85546875" style="241" customWidth="1"/>
    <col min="3075" max="3075" width="2.85546875" style="241" customWidth="1"/>
    <col min="3076" max="3076" width="6.7109375" style="241" customWidth="1"/>
    <col min="3077" max="3077" width="13.42578125" style="241" customWidth="1"/>
    <col min="3078" max="3078" width="0.42578125" style="241" customWidth="1"/>
    <col min="3079" max="3079" width="2.42578125" style="241" customWidth="1"/>
    <col min="3080" max="3080" width="2.7109375" style="241" customWidth="1"/>
    <col min="3081" max="3081" width="10.42578125" style="241" customWidth="1"/>
    <col min="3082" max="3082" width="13.42578125" style="241" customWidth="1"/>
    <col min="3083" max="3083" width="0.7109375" style="241" customWidth="1"/>
    <col min="3084" max="3084" width="2.42578125" style="241" customWidth="1"/>
    <col min="3085" max="3085" width="2.85546875" style="241" customWidth="1"/>
    <col min="3086" max="3086" width="2" style="241" customWidth="1"/>
    <col min="3087" max="3087" width="12.42578125" style="241" customWidth="1"/>
    <col min="3088" max="3088" width="3" style="241" customWidth="1"/>
    <col min="3089" max="3089" width="2" style="241" customWidth="1"/>
    <col min="3090" max="3090" width="13.42578125" style="241" customWidth="1"/>
    <col min="3091" max="3091" width="0.42578125" style="241" customWidth="1"/>
    <col min="3092" max="3328" width="11.42578125" style="241" customWidth="1"/>
    <col min="3329" max="3329" width="2.42578125" style="241" customWidth="1"/>
    <col min="3330" max="3330" width="1.85546875" style="241" customWidth="1"/>
    <col min="3331" max="3331" width="2.85546875" style="241" customWidth="1"/>
    <col min="3332" max="3332" width="6.7109375" style="241" customWidth="1"/>
    <col min="3333" max="3333" width="13.42578125" style="241" customWidth="1"/>
    <col min="3334" max="3334" width="0.42578125" style="241" customWidth="1"/>
    <col min="3335" max="3335" width="2.42578125" style="241" customWidth="1"/>
    <col min="3336" max="3336" width="2.7109375" style="241" customWidth="1"/>
    <col min="3337" max="3337" width="10.42578125" style="241" customWidth="1"/>
    <col min="3338" max="3338" width="13.42578125" style="241" customWidth="1"/>
    <col min="3339" max="3339" width="0.7109375" style="241" customWidth="1"/>
    <col min="3340" max="3340" width="2.42578125" style="241" customWidth="1"/>
    <col min="3341" max="3341" width="2.85546875" style="241" customWidth="1"/>
    <col min="3342" max="3342" width="2" style="241" customWidth="1"/>
    <col min="3343" max="3343" width="12.42578125" style="241" customWidth="1"/>
    <col min="3344" max="3344" width="3" style="241" customWidth="1"/>
    <col min="3345" max="3345" width="2" style="241" customWidth="1"/>
    <col min="3346" max="3346" width="13.42578125" style="241" customWidth="1"/>
    <col min="3347" max="3347" width="0.42578125" style="241" customWidth="1"/>
    <col min="3348" max="3584" width="11.42578125" style="241" customWidth="1"/>
    <col min="3585" max="3585" width="2.42578125" style="241" customWidth="1"/>
    <col min="3586" max="3586" width="1.85546875" style="241" customWidth="1"/>
    <col min="3587" max="3587" width="2.85546875" style="241" customWidth="1"/>
    <col min="3588" max="3588" width="6.7109375" style="241" customWidth="1"/>
    <col min="3589" max="3589" width="13.42578125" style="241" customWidth="1"/>
    <col min="3590" max="3590" width="0.42578125" style="241" customWidth="1"/>
    <col min="3591" max="3591" width="2.42578125" style="241" customWidth="1"/>
    <col min="3592" max="3592" width="2.7109375" style="241" customWidth="1"/>
    <col min="3593" max="3593" width="10.42578125" style="241" customWidth="1"/>
    <col min="3594" max="3594" width="13.42578125" style="241" customWidth="1"/>
    <col min="3595" max="3595" width="0.7109375" style="241" customWidth="1"/>
    <col min="3596" max="3596" width="2.42578125" style="241" customWidth="1"/>
    <col min="3597" max="3597" width="2.85546875" style="241" customWidth="1"/>
    <col min="3598" max="3598" width="2" style="241" customWidth="1"/>
    <col min="3599" max="3599" width="12.42578125" style="241" customWidth="1"/>
    <col min="3600" max="3600" width="3" style="241" customWidth="1"/>
    <col min="3601" max="3601" width="2" style="241" customWidth="1"/>
    <col min="3602" max="3602" width="13.42578125" style="241" customWidth="1"/>
    <col min="3603" max="3603" width="0.42578125" style="241" customWidth="1"/>
    <col min="3604" max="3840" width="11.42578125" style="241" customWidth="1"/>
    <col min="3841" max="3841" width="2.42578125" style="241" customWidth="1"/>
    <col min="3842" max="3842" width="1.85546875" style="241" customWidth="1"/>
    <col min="3843" max="3843" width="2.85546875" style="241" customWidth="1"/>
    <col min="3844" max="3844" width="6.7109375" style="241" customWidth="1"/>
    <col min="3845" max="3845" width="13.42578125" style="241" customWidth="1"/>
    <col min="3846" max="3846" width="0.42578125" style="241" customWidth="1"/>
    <col min="3847" max="3847" width="2.42578125" style="241" customWidth="1"/>
    <col min="3848" max="3848" width="2.7109375" style="241" customWidth="1"/>
    <col min="3849" max="3849" width="10.42578125" style="241" customWidth="1"/>
    <col min="3850" max="3850" width="13.42578125" style="241" customWidth="1"/>
    <col min="3851" max="3851" width="0.7109375" style="241" customWidth="1"/>
    <col min="3852" max="3852" width="2.42578125" style="241" customWidth="1"/>
    <col min="3853" max="3853" width="2.85546875" style="241" customWidth="1"/>
    <col min="3854" max="3854" width="2" style="241" customWidth="1"/>
    <col min="3855" max="3855" width="12.42578125" style="241" customWidth="1"/>
    <col min="3856" max="3856" width="3" style="241" customWidth="1"/>
    <col min="3857" max="3857" width="2" style="241" customWidth="1"/>
    <col min="3858" max="3858" width="13.42578125" style="241" customWidth="1"/>
    <col min="3859" max="3859" width="0.42578125" style="241" customWidth="1"/>
    <col min="3860" max="4096" width="11.42578125" style="241" customWidth="1"/>
    <col min="4097" max="4097" width="2.42578125" style="241" customWidth="1"/>
    <col min="4098" max="4098" width="1.85546875" style="241" customWidth="1"/>
    <col min="4099" max="4099" width="2.85546875" style="241" customWidth="1"/>
    <col min="4100" max="4100" width="6.7109375" style="241" customWidth="1"/>
    <col min="4101" max="4101" width="13.42578125" style="241" customWidth="1"/>
    <col min="4102" max="4102" width="0.42578125" style="241" customWidth="1"/>
    <col min="4103" max="4103" width="2.42578125" style="241" customWidth="1"/>
    <col min="4104" max="4104" width="2.7109375" style="241" customWidth="1"/>
    <col min="4105" max="4105" width="10.42578125" style="241" customWidth="1"/>
    <col min="4106" max="4106" width="13.42578125" style="241" customWidth="1"/>
    <col min="4107" max="4107" width="0.7109375" style="241" customWidth="1"/>
    <col min="4108" max="4108" width="2.42578125" style="241" customWidth="1"/>
    <col min="4109" max="4109" width="2.85546875" style="241" customWidth="1"/>
    <col min="4110" max="4110" width="2" style="241" customWidth="1"/>
    <col min="4111" max="4111" width="12.42578125" style="241" customWidth="1"/>
    <col min="4112" max="4112" width="3" style="241" customWidth="1"/>
    <col min="4113" max="4113" width="2" style="241" customWidth="1"/>
    <col min="4114" max="4114" width="13.42578125" style="241" customWidth="1"/>
    <col min="4115" max="4115" width="0.42578125" style="241" customWidth="1"/>
    <col min="4116" max="4352" width="11.42578125" style="241" customWidth="1"/>
    <col min="4353" max="4353" width="2.42578125" style="241" customWidth="1"/>
    <col min="4354" max="4354" width="1.85546875" style="241" customWidth="1"/>
    <col min="4355" max="4355" width="2.85546875" style="241" customWidth="1"/>
    <col min="4356" max="4356" width="6.7109375" style="241" customWidth="1"/>
    <col min="4357" max="4357" width="13.42578125" style="241" customWidth="1"/>
    <col min="4358" max="4358" width="0.42578125" style="241" customWidth="1"/>
    <col min="4359" max="4359" width="2.42578125" style="241" customWidth="1"/>
    <col min="4360" max="4360" width="2.7109375" style="241" customWidth="1"/>
    <col min="4361" max="4361" width="10.42578125" style="241" customWidth="1"/>
    <col min="4362" max="4362" width="13.42578125" style="241" customWidth="1"/>
    <col min="4363" max="4363" width="0.7109375" style="241" customWidth="1"/>
    <col min="4364" max="4364" width="2.42578125" style="241" customWidth="1"/>
    <col min="4365" max="4365" width="2.85546875" style="241" customWidth="1"/>
    <col min="4366" max="4366" width="2" style="241" customWidth="1"/>
    <col min="4367" max="4367" width="12.42578125" style="241" customWidth="1"/>
    <col min="4368" max="4368" width="3" style="241" customWidth="1"/>
    <col min="4369" max="4369" width="2" style="241" customWidth="1"/>
    <col min="4370" max="4370" width="13.42578125" style="241" customWidth="1"/>
    <col min="4371" max="4371" width="0.42578125" style="241" customWidth="1"/>
    <col min="4372" max="4608" width="11.42578125" style="241" customWidth="1"/>
    <col min="4609" max="4609" width="2.42578125" style="241" customWidth="1"/>
    <col min="4610" max="4610" width="1.85546875" style="241" customWidth="1"/>
    <col min="4611" max="4611" width="2.85546875" style="241" customWidth="1"/>
    <col min="4612" max="4612" width="6.7109375" style="241" customWidth="1"/>
    <col min="4613" max="4613" width="13.42578125" style="241" customWidth="1"/>
    <col min="4614" max="4614" width="0.42578125" style="241" customWidth="1"/>
    <col min="4615" max="4615" width="2.42578125" style="241" customWidth="1"/>
    <col min="4616" max="4616" width="2.7109375" style="241" customWidth="1"/>
    <col min="4617" max="4617" width="10.42578125" style="241" customWidth="1"/>
    <col min="4618" max="4618" width="13.42578125" style="241" customWidth="1"/>
    <col min="4619" max="4619" width="0.7109375" style="241" customWidth="1"/>
    <col min="4620" max="4620" width="2.42578125" style="241" customWidth="1"/>
    <col min="4621" max="4621" width="2.85546875" style="241" customWidth="1"/>
    <col min="4622" max="4622" width="2" style="241" customWidth="1"/>
    <col min="4623" max="4623" width="12.42578125" style="241" customWidth="1"/>
    <col min="4624" max="4624" width="3" style="241" customWidth="1"/>
    <col min="4625" max="4625" width="2" style="241" customWidth="1"/>
    <col min="4626" max="4626" width="13.42578125" style="241" customWidth="1"/>
    <col min="4627" max="4627" width="0.42578125" style="241" customWidth="1"/>
    <col min="4628" max="4864" width="11.42578125" style="241" customWidth="1"/>
    <col min="4865" max="4865" width="2.42578125" style="241" customWidth="1"/>
    <col min="4866" max="4866" width="1.85546875" style="241" customWidth="1"/>
    <col min="4867" max="4867" width="2.85546875" style="241" customWidth="1"/>
    <col min="4868" max="4868" width="6.7109375" style="241" customWidth="1"/>
    <col min="4869" max="4869" width="13.42578125" style="241" customWidth="1"/>
    <col min="4870" max="4870" width="0.42578125" style="241" customWidth="1"/>
    <col min="4871" max="4871" width="2.42578125" style="241" customWidth="1"/>
    <col min="4872" max="4872" width="2.7109375" style="241" customWidth="1"/>
    <col min="4873" max="4873" width="10.42578125" style="241" customWidth="1"/>
    <col min="4874" max="4874" width="13.42578125" style="241" customWidth="1"/>
    <col min="4875" max="4875" width="0.7109375" style="241" customWidth="1"/>
    <col min="4876" max="4876" width="2.42578125" style="241" customWidth="1"/>
    <col min="4877" max="4877" width="2.85546875" style="241" customWidth="1"/>
    <col min="4878" max="4878" width="2" style="241" customWidth="1"/>
    <col min="4879" max="4879" width="12.42578125" style="241" customWidth="1"/>
    <col min="4880" max="4880" width="3" style="241" customWidth="1"/>
    <col min="4881" max="4881" width="2" style="241" customWidth="1"/>
    <col min="4882" max="4882" width="13.42578125" style="241" customWidth="1"/>
    <col min="4883" max="4883" width="0.42578125" style="241" customWidth="1"/>
    <col min="4884" max="5120" width="11.42578125" style="241" customWidth="1"/>
    <col min="5121" max="5121" width="2.42578125" style="241" customWidth="1"/>
    <col min="5122" max="5122" width="1.85546875" style="241" customWidth="1"/>
    <col min="5123" max="5123" width="2.85546875" style="241" customWidth="1"/>
    <col min="5124" max="5124" width="6.7109375" style="241" customWidth="1"/>
    <col min="5125" max="5125" width="13.42578125" style="241" customWidth="1"/>
    <col min="5126" max="5126" width="0.42578125" style="241" customWidth="1"/>
    <col min="5127" max="5127" width="2.42578125" style="241" customWidth="1"/>
    <col min="5128" max="5128" width="2.7109375" style="241" customWidth="1"/>
    <col min="5129" max="5129" width="10.42578125" style="241" customWidth="1"/>
    <col min="5130" max="5130" width="13.42578125" style="241" customWidth="1"/>
    <col min="5131" max="5131" width="0.7109375" style="241" customWidth="1"/>
    <col min="5132" max="5132" width="2.42578125" style="241" customWidth="1"/>
    <col min="5133" max="5133" width="2.85546875" style="241" customWidth="1"/>
    <col min="5134" max="5134" width="2" style="241" customWidth="1"/>
    <col min="5135" max="5135" width="12.42578125" style="241" customWidth="1"/>
    <col min="5136" max="5136" width="3" style="241" customWidth="1"/>
    <col min="5137" max="5137" width="2" style="241" customWidth="1"/>
    <col min="5138" max="5138" width="13.42578125" style="241" customWidth="1"/>
    <col min="5139" max="5139" width="0.42578125" style="241" customWidth="1"/>
    <col min="5140" max="5376" width="11.42578125" style="241" customWidth="1"/>
    <col min="5377" max="5377" width="2.42578125" style="241" customWidth="1"/>
    <col min="5378" max="5378" width="1.85546875" style="241" customWidth="1"/>
    <col min="5379" max="5379" width="2.85546875" style="241" customWidth="1"/>
    <col min="5380" max="5380" width="6.7109375" style="241" customWidth="1"/>
    <col min="5381" max="5381" width="13.42578125" style="241" customWidth="1"/>
    <col min="5382" max="5382" width="0.42578125" style="241" customWidth="1"/>
    <col min="5383" max="5383" width="2.42578125" style="241" customWidth="1"/>
    <col min="5384" max="5384" width="2.7109375" style="241" customWidth="1"/>
    <col min="5385" max="5385" width="10.42578125" style="241" customWidth="1"/>
    <col min="5386" max="5386" width="13.42578125" style="241" customWidth="1"/>
    <col min="5387" max="5387" width="0.7109375" style="241" customWidth="1"/>
    <col min="5388" max="5388" width="2.42578125" style="241" customWidth="1"/>
    <col min="5389" max="5389" width="2.85546875" style="241" customWidth="1"/>
    <col min="5390" max="5390" width="2" style="241" customWidth="1"/>
    <col min="5391" max="5391" width="12.42578125" style="241" customWidth="1"/>
    <col min="5392" max="5392" width="3" style="241" customWidth="1"/>
    <col min="5393" max="5393" width="2" style="241" customWidth="1"/>
    <col min="5394" max="5394" width="13.42578125" style="241" customWidth="1"/>
    <col min="5395" max="5395" width="0.42578125" style="241" customWidth="1"/>
    <col min="5396" max="5632" width="11.42578125" style="241" customWidth="1"/>
    <col min="5633" max="5633" width="2.42578125" style="241" customWidth="1"/>
    <col min="5634" max="5634" width="1.85546875" style="241" customWidth="1"/>
    <col min="5635" max="5635" width="2.85546875" style="241" customWidth="1"/>
    <col min="5636" max="5636" width="6.7109375" style="241" customWidth="1"/>
    <col min="5637" max="5637" width="13.42578125" style="241" customWidth="1"/>
    <col min="5638" max="5638" width="0.42578125" style="241" customWidth="1"/>
    <col min="5639" max="5639" width="2.42578125" style="241" customWidth="1"/>
    <col min="5640" max="5640" width="2.7109375" style="241" customWidth="1"/>
    <col min="5641" max="5641" width="10.42578125" style="241" customWidth="1"/>
    <col min="5642" max="5642" width="13.42578125" style="241" customWidth="1"/>
    <col min="5643" max="5643" width="0.7109375" style="241" customWidth="1"/>
    <col min="5644" max="5644" width="2.42578125" style="241" customWidth="1"/>
    <col min="5645" max="5645" width="2.85546875" style="241" customWidth="1"/>
    <col min="5646" max="5646" width="2" style="241" customWidth="1"/>
    <col min="5647" max="5647" width="12.42578125" style="241" customWidth="1"/>
    <col min="5648" max="5648" width="3" style="241" customWidth="1"/>
    <col min="5649" max="5649" width="2" style="241" customWidth="1"/>
    <col min="5650" max="5650" width="13.42578125" style="241" customWidth="1"/>
    <col min="5651" max="5651" width="0.42578125" style="241" customWidth="1"/>
    <col min="5652" max="5888" width="11.42578125" style="241" customWidth="1"/>
    <col min="5889" max="5889" width="2.42578125" style="241" customWidth="1"/>
    <col min="5890" max="5890" width="1.85546875" style="241" customWidth="1"/>
    <col min="5891" max="5891" width="2.85546875" style="241" customWidth="1"/>
    <col min="5892" max="5892" width="6.7109375" style="241" customWidth="1"/>
    <col min="5893" max="5893" width="13.42578125" style="241" customWidth="1"/>
    <col min="5894" max="5894" width="0.42578125" style="241" customWidth="1"/>
    <col min="5895" max="5895" width="2.42578125" style="241" customWidth="1"/>
    <col min="5896" max="5896" width="2.7109375" style="241" customWidth="1"/>
    <col min="5897" max="5897" width="10.42578125" style="241" customWidth="1"/>
    <col min="5898" max="5898" width="13.42578125" style="241" customWidth="1"/>
    <col min="5899" max="5899" width="0.7109375" style="241" customWidth="1"/>
    <col min="5900" max="5900" width="2.42578125" style="241" customWidth="1"/>
    <col min="5901" max="5901" width="2.85546875" style="241" customWidth="1"/>
    <col min="5902" max="5902" width="2" style="241" customWidth="1"/>
    <col min="5903" max="5903" width="12.42578125" style="241" customWidth="1"/>
    <col min="5904" max="5904" width="3" style="241" customWidth="1"/>
    <col min="5905" max="5905" width="2" style="241" customWidth="1"/>
    <col min="5906" max="5906" width="13.42578125" style="241" customWidth="1"/>
    <col min="5907" max="5907" width="0.42578125" style="241" customWidth="1"/>
    <col min="5908" max="6144" width="11.42578125" style="241" customWidth="1"/>
    <col min="6145" max="6145" width="2.42578125" style="241" customWidth="1"/>
    <col min="6146" max="6146" width="1.85546875" style="241" customWidth="1"/>
    <col min="6147" max="6147" width="2.85546875" style="241" customWidth="1"/>
    <col min="6148" max="6148" width="6.7109375" style="241" customWidth="1"/>
    <col min="6149" max="6149" width="13.42578125" style="241" customWidth="1"/>
    <col min="6150" max="6150" width="0.42578125" style="241" customWidth="1"/>
    <col min="6151" max="6151" width="2.42578125" style="241" customWidth="1"/>
    <col min="6152" max="6152" width="2.7109375" style="241" customWidth="1"/>
    <col min="6153" max="6153" width="10.42578125" style="241" customWidth="1"/>
    <col min="6154" max="6154" width="13.42578125" style="241" customWidth="1"/>
    <col min="6155" max="6155" width="0.7109375" style="241" customWidth="1"/>
    <col min="6156" max="6156" width="2.42578125" style="241" customWidth="1"/>
    <col min="6157" max="6157" width="2.85546875" style="241" customWidth="1"/>
    <col min="6158" max="6158" width="2" style="241" customWidth="1"/>
    <col min="6159" max="6159" width="12.42578125" style="241" customWidth="1"/>
    <col min="6160" max="6160" width="3" style="241" customWidth="1"/>
    <col min="6161" max="6161" width="2" style="241" customWidth="1"/>
    <col min="6162" max="6162" width="13.42578125" style="241" customWidth="1"/>
    <col min="6163" max="6163" width="0.42578125" style="241" customWidth="1"/>
    <col min="6164" max="6400" width="11.42578125" style="241" customWidth="1"/>
    <col min="6401" max="6401" width="2.42578125" style="241" customWidth="1"/>
    <col min="6402" max="6402" width="1.85546875" style="241" customWidth="1"/>
    <col min="6403" max="6403" width="2.85546875" style="241" customWidth="1"/>
    <col min="6404" max="6404" width="6.7109375" style="241" customWidth="1"/>
    <col min="6405" max="6405" width="13.42578125" style="241" customWidth="1"/>
    <col min="6406" max="6406" width="0.42578125" style="241" customWidth="1"/>
    <col min="6407" max="6407" width="2.42578125" style="241" customWidth="1"/>
    <col min="6408" max="6408" width="2.7109375" style="241" customWidth="1"/>
    <col min="6409" max="6409" width="10.42578125" style="241" customWidth="1"/>
    <col min="6410" max="6410" width="13.42578125" style="241" customWidth="1"/>
    <col min="6411" max="6411" width="0.7109375" style="241" customWidth="1"/>
    <col min="6412" max="6412" width="2.42578125" style="241" customWidth="1"/>
    <col min="6413" max="6413" width="2.85546875" style="241" customWidth="1"/>
    <col min="6414" max="6414" width="2" style="241" customWidth="1"/>
    <col min="6415" max="6415" width="12.42578125" style="241" customWidth="1"/>
    <col min="6416" max="6416" width="3" style="241" customWidth="1"/>
    <col min="6417" max="6417" width="2" style="241" customWidth="1"/>
    <col min="6418" max="6418" width="13.42578125" style="241" customWidth="1"/>
    <col min="6419" max="6419" width="0.42578125" style="241" customWidth="1"/>
    <col min="6420" max="6656" width="11.42578125" style="241" customWidth="1"/>
    <col min="6657" max="6657" width="2.42578125" style="241" customWidth="1"/>
    <col min="6658" max="6658" width="1.85546875" style="241" customWidth="1"/>
    <col min="6659" max="6659" width="2.85546875" style="241" customWidth="1"/>
    <col min="6660" max="6660" width="6.7109375" style="241" customWidth="1"/>
    <col min="6661" max="6661" width="13.42578125" style="241" customWidth="1"/>
    <col min="6662" max="6662" width="0.42578125" style="241" customWidth="1"/>
    <col min="6663" max="6663" width="2.42578125" style="241" customWidth="1"/>
    <col min="6664" max="6664" width="2.7109375" style="241" customWidth="1"/>
    <col min="6665" max="6665" width="10.42578125" style="241" customWidth="1"/>
    <col min="6666" max="6666" width="13.42578125" style="241" customWidth="1"/>
    <col min="6667" max="6667" width="0.7109375" style="241" customWidth="1"/>
    <col min="6668" max="6668" width="2.42578125" style="241" customWidth="1"/>
    <col min="6669" max="6669" width="2.85546875" style="241" customWidth="1"/>
    <col min="6670" max="6670" width="2" style="241" customWidth="1"/>
    <col min="6671" max="6671" width="12.42578125" style="241" customWidth="1"/>
    <col min="6672" max="6672" width="3" style="241" customWidth="1"/>
    <col min="6673" max="6673" width="2" style="241" customWidth="1"/>
    <col min="6674" max="6674" width="13.42578125" style="241" customWidth="1"/>
    <col min="6675" max="6675" width="0.42578125" style="241" customWidth="1"/>
    <col min="6676" max="6912" width="11.42578125" style="241" customWidth="1"/>
    <col min="6913" max="6913" width="2.42578125" style="241" customWidth="1"/>
    <col min="6914" max="6914" width="1.85546875" style="241" customWidth="1"/>
    <col min="6915" max="6915" width="2.85546875" style="241" customWidth="1"/>
    <col min="6916" max="6916" width="6.7109375" style="241" customWidth="1"/>
    <col min="6917" max="6917" width="13.42578125" style="241" customWidth="1"/>
    <col min="6918" max="6918" width="0.42578125" style="241" customWidth="1"/>
    <col min="6919" max="6919" width="2.42578125" style="241" customWidth="1"/>
    <col min="6920" max="6920" width="2.7109375" style="241" customWidth="1"/>
    <col min="6921" max="6921" width="10.42578125" style="241" customWidth="1"/>
    <col min="6922" max="6922" width="13.42578125" style="241" customWidth="1"/>
    <col min="6923" max="6923" width="0.7109375" style="241" customWidth="1"/>
    <col min="6924" max="6924" width="2.42578125" style="241" customWidth="1"/>
    <col min="6925" max="6925" width="2.85546875" style="241" customWidth="1"/>
    <col min="6926" max="6926" width="2" style="241" customWidth="1"/>
    <col min="6927" max="6927" width="12.42578125" style="241" customWidth="1"/>
    <col min="6928" max="6928" width="3" style="241" customWidth="1"/>
    <col min="6929" max="6929" width="2" style="241" customWidth="1"/>
    <col min="6930" max="6930" width="13.42578125" style="241" customWidth="1"/>
    <col min="6931" max="6931" width="0.42578125" style="241" customWidth="1"/>
    <col min="6932" max="7168" width="11.42578125" style="241" customWidth="1"/>
    <col min="7169" max="7169" width="2.42578125" style="241" customWidth="1"/>
    <col min="7170" max="7170" width="1.85546875" style="241" customWidth="1"/>
    <col min="7171" max="7171" width="2.85546875" style="241" customWidth="1"/>
    <col min="7172" max="7172" width="6.7109375" style="241" customWidth="1"/>
    <col min="7173" max="7173" width="13.42578125" style="241" customWidth="1"/>
    <col min="7174" max="7174" width="0.42578125" style="241" customWidth="1"/>
    <col min="7175" max="7175" width="2.42578125" style="241" customWidth="1"/>
    <col min="7176" max="7176" width="2.7109375" style="241" customWidth="1"/>
    <col min="7177" max="7177" width="10.42578125" style="241" customWidth="1"/>
    <col min="7178" max="7178" width="13.42578125" style="241" customWidth="1"/>
    <col min="7179" max="7179" width="0.7109375" style="241" customWidth="1"/>
    <col min="7180" max="7180" width="2.42578125" style="241" customWidth="1"/>
    <col min="7181" max="7181" width="2.85546875" style="241" customWidth="1"/>
    <col min="7182" max="7182" width="2" style="241" customWidth="1"/>
    <col min="7183" max="7183" width="12.42578125" style="241" customWidth="1"/>
    <col min="7184" max="7184" width="3" style="241" customWidth="1"/>
    <col min="7185" max="7185" width="2" style="241" customWidth="1"/>
    <col min="7186" max="7186" width="13.42578125" style="241" customWidth="1"/>
    <col min="7187" max="7187" width="0.42578125" style="241" customWidth="1"/>
    <col min="7188" max="7424" width="11.42578125" style="241" customWidth="1"/>
    <col min="7425" max="7425" width="2.42578125" style="241" customWidth="1"/>
    <col min="7426" max="7426" width="1.85546875" style="241" customWidth="1"/>
    <col min="7427" max="7427" width="2.85546875" style="241" customWidth="1"/>
    <col min="7428" max="7428" width="6.7109375" style="241" customWidth="1"/>
    <col min="7429" max="7429" width="13.42578125" style="241" customWidth="1"/>
    <col min="7430" max="7430" width="0.42578125" style="241" customWidth="1"/>
    <col min="7431" max="7431" width="2.42578125" style="241" customWidth="1"/>
    <col min="7432" max="7432" width="2.7109375" style="241" customWidth="1"/>
    <col min="7433" max="7433" width="10.42578125" style="241" customWidth="1"/>
    <col min="7434" max="7434" width="13.42578125" style="241" customWidth="1"/>
    <col min="7435" max="7435" width="0.7109375" style="241" customWidth="1"/>
    <col min="7436" max="7436" width="2.42578125" style="241" customWidth="1"/>
    <col min="7437" max="7437" width="2.85546875" style="241" customWidth="1"/>
    <col min="7438" max="7438" width="2" style="241" customWidth="1"/>
    <col min="7439" max="7439" width="12.42578125" style="241" customWidth="1"/>
    <col min="7440" max="7440" width="3" style="241" customWidth="1"/>
    <col min="7441" max="7441" width="2" style="241" customWidth="1"/>
    <col min="7442" max="7442" width="13.42578125" style="241" customWidth="1"/>
    <col min="7443" max="7443" width="0.42578125" style="241" customWidth="1"/>
    <col min="7444" max="7680" width="11.42578125" style="241" customWidth="1"/>
    <col min="7681" max="7681" width="2.42578125" style="241" customWidth="1"/>
    <col min="7682" max="7682" width="1.85546875" style="241" customWidth="1"/>
    <col min="7683" max="7683" width="2.85546875" style="241" customWidth="1"/>
    <col min="7684" max="7684" width="6.7109375" style="241" customWidth="1"/>
    <col min="7685" max="7685" width="13.42578125" style="241" customWidth="1"/>
    <col min="7686" max="7686" width="0.42578125" style="241" customWidth="1"/>
    <col min="7687" max="7687" width="2.42578125" style="241" customWidth="1"/>
    <col min="7688" max="7688" width="2.7109375" style="241" customWidth="1"/>
    <col min="7689" max="7689" width="10.42578125" style="241" customWidth="1"/>
    <col min="7690" max="7690" width="13.42578125" style="241" customWidth="1"/>
    <col min="7691" max="7691" width="0.7109375" style="241" customWidth="1"/>
    <col min="7692" max="7692" width="2.42578125" style="241" customWidth="1"/>
    <col min="7693" max="7693" width="2.85546875" style="241" customWidth="1"/>
    <col min="7694" max="7694" width="2" style="241" customWidth="1"/>
    <col min="7695" max="7695" width="12.42578125" style="241" customWidth="1"/>
    <col min="7696" max="7696" width="3" style="241" customWidth="1"/>
    <col min="7697" max="7697" width="2" style="241" customWidth="1"/>
    <col min="7698" max="7698" width="13.42578125" style="241" customWidth="1"/>
    <col min="7699" max="7699" width="0.42578125" style="241" customWidth="1"/>
    <col min="7700" max="7936" width="11.42578125" style="241" customWidth="1"/>
    <col min="7937" max="7937" width="2.42578125" style="241" customWidth="1"/>
    <col min="7938" max="7938" width="1.85546875" style="241" customWidth="1"/>
    <col min="7939" max="7939" width="2.85546875" style="241" customWidth="1"/>
    <col min="7940" max="7940" width="6.7109375" style="241" customWidth="1"/>
    <col min="7941" max="7941" width="13.42578125" style="241" customWidth="1"/>
    <col min="7942" max="7942" width="0.42578125" style="241" customWidth="1"/>
    <col min="7943" max="7943" width="2.42578125" style="241" customWidth="1"/>
    <col min="7944" max="7944" width="2.7109375" style="241" customWidth="1"/>
    <col min="7945" max="7945" width="10.42578125" style="241" customWidth="1"/>
    <col min="7946" max="7946" width="13.42578125" style="241" customWidth="1"/>
    <col min="7947" max="7947" width="0.7109375" style="241" customWidth="1"/>
    <col min="7948" max="7948" width="2.42578125" style="241" customWidth="1"/>
    <col min="7949" max="7949" width="2.85546875" style="241" customWidth="1"/>
    <col min="7950" max="7950" width="2" style="241" customWidth="1"/>
    <col min="7951" max="7951" width="12.42578125" style="241" customWidth="1"/>
    <col min="7952" max="7952" width="3" style="241" customWidth="1"/>
    <col min="7953" max="7953" width="2" style="241" customWidth="1"/>
    <col min="7954" max="7954" width="13.42578125" style="241" customWidth="1"/>
    <col min="7955" max="7955" width="0.42578125" style="241" customWidth="1"/>
    <col min="7956" max="8192" width="11.42578125" style="241" customWidth="1"/>
    <col min="8193" max="8193" width="2.42578125" style="241" customWidth="1"/>
    <col min="8194" max="8194" width="1.85546875" style="241" customWidth="1"/>
    <col min="8195" max="8195" width="2.85546875" style="241" customWidth="1"/>
    <col min="8196" max="8196" width="6.7109375" style="241" customWidth="1"/>
    <col min="8197" max="8197" width="13.42578125" style="241" customWidth="1"/>
    <col min="8198" max="8198" width="0.42578125" style="241" customWidth="1"/>
    <col min="8199" max="8199" width="2.42578125" style="241" customWidth="1"/>
    <col min="8200" max="8200" width="2.7109375" style="241" customWidth="1"/>
    <col min="8201" max="8201" width="10.42578125" style="241" customWidth="1"/>
    <col min="8202" max="8202" width="13.42578125" style="241" customWidth="1"/>
    <col min="8203" max="8203" width="0.7109375" style="241" customWidth="1"/>
    <col min="8204" max="8204" width="2.42578125" style="241" customWidth="1"/>
    <col min="8205" max="8205" width="2.85546875" style="241" customWidth="1"/>
    <col min="8206" max="8206" width="2" style="241" customWidth="1"/>
    <col min="8207" max="8207" width="12.42578125" style="241" customWidth="1"/>
    <col min="8208" max="8208" width="3" style="241" customWidth="1"/>
    <col min="8209" max="8209" width="2" style="241" customWidth="1"/>
    <col min="8210" max="8210" width="13.42578125" style="241" customWidth="1"/>
    <col min="8211" max="8211" width="0.42578125" style="241" customWidth="1"/>
    <col min="8212" max="8448" width="11.42578125" style="241" customWidth="1"/>
    <col min="8449" max="8449" width="2.42578125" style="241" customWidth="1"/>
    <col min="8450" max="8450" width="1.85546875" style="241" customWidth="1"/>
    <col min="8451" max="8451" width="2.85546875" style="241" customWidth="1"/>
    <col min="8452" max="8452" width="6.7109375" style="241" customWidth="1"/>
    <col min="8453" max="8453" width="13.42578125" style="241" customWidth="1"/>
    <col min="8454" max="8454" width="0.42578125" style="241" customWidth="1"/>
    <col min="8455" max="8455" width="2.42578125" style="241" customWidth="1"/>
    <col min="8456" max="8456" width="2.7109375" style="241" customWidth="1"/>
    <col min="8457" max="8457" width="10.42578125" style="241" customWidth="1"/>
    <col min="8458" max="8458" width="13.42578125" style="241" customWidth="1"/>
    <col min="8459" max="8459" width="0.7109375" style="241" customWidth="1"/>
    <col min="8460" max="8460" width="2.42578125" style="241" customWidth="1"/>
    <col min="8461" max="8461" width="2.85546875" style="241" customWidth="1"/>
    <col min="8462" max="8462" width="2" style="241" customWidth="1"/>
    <col min="8463" max="8463" width="12.42578125" style="241" customWidth="1"/>
    <col min="8464" max="8464" width="3" style="241" customWidth="1"/>
    <col min="8465" max="8465" width="2" style="241" customWidth="1"/>
    <col min="8466" max="8466" width="13.42578125" style="241" customWidth="1"/>
    <col min="8467" max="8467" width="0.42578125" style="241" customWidth="1"/>
    <col min="8468" max="8704" width="11.42578125" style="241" customWidth="1"/>
    <col min="8705" max="8705" width="2.42578125" style="241" customWidth="1"/>
    <col min="8706" max="8706" width="1.85546875" style="241" customWidth="1"/>
    <col min="8707" max="8707" width="2.85546875" style="241" customWidth="1"/>
    <col min="8708" max="8708" width="6.7109375" style="241" customWidth="1"/>
    <col min="8709" max="8709" width="13.42578125" style="241" customWidth="1"/>
    <col min="8710" max="8710" width="0.42578125" style="241" customWidth="1"/>
    <col min="8711" max="8711" width="2.42578125" style="241" customWidth="1"/>
    <col min="8712" max="8712" width="2.7109375" style="241" customWidth="1"/>
    <col min="8713" max="8713" width="10.42578125" style="241" customWidth="1"/>
    <col min="8714" max="8714" width="13.42578125" style="241" customWidth="1"/>
    <col min="8715" max="8715" width="0.7109375" style="241" customWidth="1"/>
    <col min="8716" max="8716" width="2.42578125" style="241" customWidth="1"/>
    <col min="8717" max="8717" width="2.85546875" style="241" customWidth="1"/>
    <col min="8718" max="8718" width="2" style="241" customWidth="1"/>
    <col min="8719" max="8719" width="12.42578125" style="241" customWidth="1"/>
    <col min="8720" max="8720" width="3" style="241" customWidth="1"/>
    <col min="8721" max="8721" width="2" style="241" customWidth="1"/>
    <col min="8722" max="8722" width="13.42578125" style="241" customWidth="1"/>
    <col min="8723" max="8723" width="0.42578125" style="241" customWidth="1"/>
    <col min="8724" max="8960" width="11.42578125" style="241" customWidth="1"/>
    <col min="8961" max="8961" width="2.42578125" style="241" customWidth="1"/>
    <col min="8962" max="8962" width="1.85546875" style="241" customWidth="1"/>
    <col min="8963" max="8963" width="2.85546875" style="241" customWidth="1"/>
    <col min="8964" max="8964" width="6.7109375" style="241" customWidth="1"/>
    <col min="8965" max="8965" width="13.42578125" style="241" customWidth="1"/>
    <col min="8966" max="8966" width="0.42578125" style="241" customWidth="1"/>
    <col min="8967" max="8967" width="2.42578125" style="241" customWidth="1"/>
    <col min="8968" max="8968" width="2.7109375" style="241" customWidth="1"/>
    <col min="8969" max="8969" width="10.42578125" style="241" customWidth="1"/>
    <col min="8970" max="8970" width="13.42578125" style="241" customWidth="1"/>
    <col min="8971" max="8971" width="0.7109375" style="241" customWidth="1"/>
    <col min="8972" max="8972" width="2.42578125" style="241" customWidth="1"/>
    <col min="8973" max="8973" width="2.85546875" style="241" customWidth="1"/>
    <col min="8974" max="8974" width="2" style="241" customWidth="1"/>
    <col min="8975" max="8975" width="12.42578125" style="241" customWidth="1"/>
    <col min="8976" max="8976" width="3" style="241" customWidth="1"/>
    <col min="8977" max="8977" width="2" style="241" customWidth="1"/>
    <col min="8978" max="8978" width="13.42578125" style="241" customWidth="1"/>
    <col min="8979" max="8979" width="0.42578125" style="241" customWidth="1"/>
    <col min="8980" max="9216" width="11.42578125" style="241" customWidth="1"/>
    <col min="9217" max="9217" width="2.42578125" style="241" customWidth="1"/>
    <col min="9218" max="9218" width="1.85546875" style="241" customWidth="1"/>
    <col min="9219" max="9219" width="2.85546875" style="241" customWidth="1"/>
    <col min="9220" max="9220" width="6.7109375" style="241" customWidth="1"/>
    <col min="9221" max="9221" width="13.42578125" style="241" customWidth="1"/>
    <col min="9222" max="9222" width="0.42578125" style="241" customWidth="1"/>
    <col min="9223" max="9223" width="2.42578125" style="241" customWidth="1"/>
    <col min="9224" max="9224" width="2.7109375" style="241" customWidth="1"/>
    <col min="9225" max="9225" width="10.42578125" style="241" customWidth="1"/>
    <col min="9226" max="9226" width="13.42578125" style="241" customWidth="1"/>
    <col min="9227" max="9227" width="0.7109375" style="241" customWidth="1"/>
    <col min="9228" max="9228" width="2.42578125" style="241" customWidth="1"/>
    <col min="9229" max="9229" width="2.85546875" style="241" customWidth="1"/>
    <col min="9230" max="9230" width="2" style="241" customWidth="1"/>
    <col min="9231" max="9231" width="12.42578125" style="241" customWidth="1"/>
    <col min="9232" max="9232" width="3" style="241" customWidth="1"/>
    <col min="9233" max="9233" width="2" style="241" customWidth="1"/>
    <col min="9234" max="9234" width="13.42578125" style="241" customWidth="1"/>
    <col min="9235" max="9235" width="0.42578125" style="241" customWidth="1"/>
    <col min="9236" max="9472" width="11.42578125" style="241" customWidth="1"/>
    <col min="9473" max="9473" width="2.42578125" style="241" customWidth="1"/>
    <col min="9474" max="9474" width="1.85546875" style="241" customWidth="1"/>
    <col min="9475" max="9475" width="2.85546875" style="241" customWidth="1"/>
    <col min="9476" max="9476" width="6.7109375" style="241" customWidth="1"/>
    <col min="9477" max="9477" width="13.42578125" style="241" customWidth="1"/>
    <col min="9478" max="9478" width="0.42578125" style="241" customWidth="1"/>
    <col min="9479" max="9479" width="2.42578125" style="241" customWidth="1"/>
    <col min="9480" max="9480" width="2.7109375" style="241" customWidth="1"/>
    <col min="9481" max="9481" width="10.42578125" style="241" customWidth="1"/>
    <col min="9482" max="9482" width="13.42578125" style="241" customWidth="1"/>
    <col min="9483" max="9483" width="0.7109375" style="241" customWidth="1"/>
    <col min="9484" max="9484" width="2.42578125" style="241" customWidth="1"/>
    <col min="9485" max="9485" width="2.85546875" style="241" customWidth="1"/>
    <col min="9486" max="9486" width="2" style="241" customWidth="1"/>
    <col min="9487" max="9487" width="12.42578125" style="241" customWidth="1"/>
    <col min="9488" max="9488" width="3" style="241" customWidth="1"/>
    <col min="9489" max="9489" width="2" style="241" customWidth="1"/>
    <col min="9490" max="9490" width="13.42578125" style="241" customWidth="1"/>
    <col min="9491" max="9491" width="0.42578125" style="241" customWidth="1"/>
    <col min="9492" max="9728" width="11.42578125" style="241" customWidth="1"/>
    <col min="9729" max="9729" width="2.42578125" style="241" customWidth="1"/>
    <col min="9730" max="9730" width="1.85546875" style="241" customWidth="1"/>
    <col min="9731" max="9731" width="2.85546875" style="241" customWidth="1"/>
    <col min="9732" max="9732" width="6.7109375" style="241" customWidth="1"/>
    <col min="9733" max="9733" width="13.42578125" style="241" customWidth="1"/>
    <col min="9734" max="9734" width="0.42578125" style="241" customWidth="1"/>
    <col min="9735" max="9735" width="2.42578125" style="241" customWidth="1"/>
    <col min="9736" max="9736" width="2.7109375" style="241" customWidth="1"/>
    <col min="9737" max="9737" width="10.42578125" style="241" customWidth="1"/>
    <col min="9738" max="9738" width="13.42578125" style="241" customWidth="1"/>
    <col min="9739" max="9739" width="0.7109375" style="241" customWidth="1"/>
    <col min="9740" max="9740" width="2.42578125" style="241" customWidth="1"/>
    <col min="9741" max="9741" width="2.85546875" style="241" customWidth="1"/>
    <col min="9742" max="9742" width="2" style="241" customWidth="1"/>
    <col min="9743" max="9743" width="12.42578125" style="241" customWidth="1"/>
    <col min="9744" max="9744" width="3" style="241" customWidth="1"/>
    <col min="9745" max="9745" width="2" style="241" customWidth="1"/>
    <col min="9746" max="9746" width="13.42578125" style="241" customWidth="1"/>
    <col min="9747" max="9747" width="0.42578125" style="241" customWidth="1"/>
    <col min="9748" max="9984" width="11.42578125" style="241" customWidth="1"/>
    <col min="9985" max="9985" width="2.42578125" style="241" customWidth="1"/>
    <col min="9986" max="9986" width="1.85546875" style="241" customWidth="1"/>
    <col min="9987" max="9987" width="2.85546875" style="241" customWidth="1"/>
    <col min="9988" max="9988" width="6.7109375" style="241" customWidth="1"/>
    <col min="9989" max="9989" width="13.42578125" style="241" customWidth="1"/>
    <col min="9990" max="9990" width="0.42578125" style="241" customWidth="1"/>
    <col min="9991" max="9991" width="2.42578125" style="241" customWidth="1"/>
    <col min="9992" max="9992" width="2.7109375" style="241" customWidth="1"/>
    <col min="9993" max="9993" width="10.42578125" style="241" customWidth="1"/>
    <col min="9994" max="9994" width="13.42578125" style="241" customWidth="1"/>
    <col min="9995" max="9995" width="0.7109375" style="241" customWidth="1"/>
    <col min="9996" max="9996" width="2.42578125" style="241" customWidth="1"/>
    <col min="9997" max="9997" width="2.85546875" style="241" customWidth="1"/>
    <col min="9998" max="9998" width="2" style="241" customWidth="1"/>
    <col min="9999" max="9999" width="12.42578125" style="241" customWidth="1"/>
    <col min="10000" max="10000" width="3" style="241" customWidth="1"/>
    <col min="10001" max="10001" width="2" style="241" customWidth="1"/>
    <col min="10002" max="10002" width="13.42578125" style="241" customWidth="1"/>
    <col min="10003" max="10003" width="0.42578125" style="241" customWidth="1"/>
    <col min="10004" max="10240" width="11.42578125" style="241" customWidth="1"/>
    <col min="10241" max="10241" width="2.42578125" style="241" customWidth="1"/>
    <col min="10242" max="10242" width="1.85546875" style="241" customWidth="1"/>
    <col min="10243" max="10243" width="2.85546875" style="241" customWidth="1"/>
    <col min="10244" max="10244" width="6.7109375" style="241" customWidth="1"/>
    <col min="10245" max="10245" width="13.42578125" style="241" customWidth="1"/>
    <col min="10246" max="10246" width="0.42578125" style="241" customWidth="1"/>
    <col min="10247" max="10247" width="2.42578125" style="241" customWidth="1"/>
    <col min="10248" max="10248" width="2.7109375" style="241" customWidth="1"/>
    <col min="10249" max="10249" width="10.42578125" style="241" customWidth="1"/>
    <col min="10250" max="10250" width="13.42578125" style="241" customWidth="1"/>
    <col min="10251" max="10251" width="0.7109375" style="241" customWidth="1"/>
    <col min="10252" max="10252" width="2.42578125" style="241" customWidth="1"/>
    <col min="10253" max="10253" width="2.85546875" style="241" customWidth="1"/>
    <col min="10254" max="10254" width="2" style="241" customWidth="1"/>
    <col min="10255" max="10255" width="12.42578125" style="241" customWidth="1"/>
    <col min="10256" max="10256" width="3" style="241" customWidth="1"/>
    <col min="10257" max="10257" width="2" style="241" customWidth="1"/>
    <col min="10258" max="10258" width="13.42578125" style="241" customWidth="1"/>
    <col min="10259" max="10259" width="0.42578125" style="241" customWidth="1"/>
    <col min="10260" max="10496" width="11.42578125" style="241" customWidth="1"/>
    <col min="10497" max="10497" width="2.42578125" style="241" customWidth="1"/>
    <col min="10498" max="10498" width="1.85546875" style="241" customWidth="1"/>
    <col min="10499" max="10499" width="2.85546875" style="241" customWidth="1"/>
    <col min="10500" max="10500" width="6.7109375" style="241" customWidth="1"/>
    <col min="10501" max="10501" width="13.42578125" style="241" customWidth="1"/>
    <col min="10502" max="10502" width="0.42578125" style="241" customWidth="1"/>
    <col min="10503" max="10503" width="2.42578125" style="241" customWidth="1"/>
    <col min="10504" max="10504" width="2.7109375" style="241" customWidth="1"/>
    <col min="10505" max="10505" width="10.42578125" style="241" customWidth="1"/>
    <col min="10506" max="10506" width="13.42578125" style="241" customWidth="1"/>
    <col min="10507" max="10507" width="0.7109375" style="241" customWidth="1"/>
    <col min="10508" max="10508" width="2.42578125" style="241" customWidth="1"/>
    <col min="10509" max="10509" width="2.85546875" style="241" customWidth="1"/>
    <col min="10510" max="10510" width="2" style="241" customWidth="1"/>
    <col min="10511" max="10511" width="12.42578125" style="241" customWidth="1"/>
    <col min="10512" max="10512" width="3" style="241" customWidth="1"/>
    <col min="10513" max="10513" width="2" style="241" customWidth="1"/>
    <col min="10514" max="10514" width="13.42578125" style="241" customWidth="1"/>
    <col min="10515" max="10515" width="0.42578125" style="241" customWidth="1"/>
    <col min="10516" max="10752" width="11.42578125" style="241" customWidth="1"/>
    <col min="10753" max="10753" width="2.42578125" style="241" customWidth="1"/>
    <col min="10754" max="10754" width="1.85546875" style="241" customWidth="1"/>
    <col min="10755" max="10755" width="2.85546875" style="241" customWidth="1"/>
    <col min="10756" max="10756" width="6.7109375" style="241" customWidth="1"/>
    <col min="10757" max="10757" width="13.42578125" style="241" customWidth="1"/>
    <col min="10758" max="10758" width="0.42578125" style="241" customWidth="1"/>
    <col min="10759" max="10759" width="2.42578125" style="241" customWidth="1"/>
    <col min="10760" max="10760" width="2.7109375" style="241" customWidth="1"/>
    <col min="10761" max="10761" width="10.42578125" style="241" customWidth="1"/>
    <col min="10762" max="10762" width="13.42578125" style="241" customWidth="1"/>
    <col min="10763" max="10763" width="0.7109375" style="241" customWidth="1"/>
    <col min="10764" max="10764" width="2.42578125" style="241" customWidth="1"/>
    <col min="10765" max="10765" width="2.85546875" style="241" customWidth="1"/>
    <col min="10766" max="10766" width="2" style="241" customWidth="1"/>
    <col min="10767" max="10767" width="12.42578125" style="241" customWidth="1"/>
    <col min="10768" max="10768" width="3" style="241" customWidth="1"/>
    <col min="10769" max="10769" width="2" style="241" customWidth="1"/>
    <col min="10770" max="10770" width="13.42578125" style="241" customWidth="1"/>
    <col min="10771" max="10771" width="0.42578125" style="241" customWidth="1"/>
    <col min="10772" max="11008" width="11.42578125" style="241" customWidth="1"/>
    <col min="11009" max="11009" width="2.42578125" style="241" customWidth="1"/>
    <col min="11010" max="11010" width="1.85546875" style="241" customWidth="1"/>
    <col min="11011" max="11011" width="2.85546875" style="241" customWidth="1"/>
    <col min="11012" max="11012" width="6.7109375" style="241" customWidth="1"/>
    <col min="11013" max="11013" width="13.42578125" style="241" customWidth="1"/>
    <col min="11014" max="11014" width="0.42578125" style="241" customWidth="1"/>
    <col min="11015" max="11015" width="2.42578125" style="241" customWidth="1"/>
    <col min="11016" max="11016" width="2.7109375" style="241" customWidth="1"/>
    <col min="11017" max="11017" width="10.42578125" style="241" customWidth="1"/>
    <col min="11018" max="11018" width="13.42578125" style="241" customWidth="1"/>
    <col min="11019" max="11019" width="0.7109375" style="241" customWidth="1"/>
    <col min="11020" max="11020" width="2.42578125" style="241" customWidth="1"/>
    <col min="11021" max="11021" width="2.85546875" style="241" customWidth="1"/>
    <col min="11022" max="11022" width="2" style="241" customWidth="1"/>
    <col min="11023" max="11023" width="12.42578125" style="241" customWidth="1"/>
    <col min="11024" max="11024" width="3" style="241" customWidth="1"/>
    <col min="11025" max="11025" width="2" style="241" customWidth="1"/>
    <col min="11026" max="11026" width="13.42578125" style="241" customWidth="1"/>
    <col min="11027" max="11027" width="0.42578125" style="241" customWidth="1"/>
    <col min="11028" max="11264" width="11.42578125" style="241" customWidth="1"/>
    <col min="11265" max="11265" width="2.42578125" style="241" customWidth="1"/>
    <col min="11266" max="11266" width="1.85546875" style="241" customWidth="1"/>
    <col min="11267" max="11267" width="2.85546875" style="241" customWidth="1"/>
    <col min="11268" max="11268" width="6.7109375" style="241" customWidth="1"/>
    <col min="11269" max="11269" width="13.42578125" style="241" customWidth="1"/>
    <col min="11270" max="11270" width="0.42578125" style="241" customWidth="1"/>
    <col min="11271" max="11271" width="2.42578125" style="241" customWidth="1"/>
    <col min="11272" max="11272" width="2.7109375" style="241" customWidth="1"/>
    <col min="11273" max="11273" width="10.42578125" style="241" customWidth="1"/>
    <col min="11274" max="11274" width="13.42578125" style="241" customWidth="1"/>
    <col min="11275" max="11275" width="0.7109375" style="241" customWidth="1"/>
    <col min="11276" max="11276" width="2.42578125" style="241" customWidth="1"/>
    <col min="11277" max="11277" width="2.85546875" style="241" customWidth="1"/>
    <col min="11278" max="11278" width="2" style="241" customWidth="1"/>
    <col min="11279" max="11279" width="12.42578125" style="241" customWidth="1"/>
    <col min="11280" max="11280" width="3" style="241" customWidth="1"/>
    <col min="11281" max="11281" width="2" style="241" customWidth="1"/>
    <col min="11282" max="11282" width="13.42578125" style="241" customWidth="1"/>
    <col min="11283" max="11283" width="0.42578125" style="241" customWidth="1"/>
    <col min="11284" max="11520" width="11.42578125" style="241" customWidth="1"/>
    <col min="11521" max="11521" width="2.42578125" style="241" customWidth="1"/>
    <col min="11522" max="11522" width="1.85546875" style="241" customWidth="1"/>
    <col min="11523" max="11523" width="2.85546875" style="241" customWidth="1"/>
    <col min="11524" max="11524" width="6.7109375" style="241" customWidth="1"/>
    <col min="11525" max="11525" width="13.42578125" style="241" customWidth="1"/>
    <col min="11526" max="11526" width="0.42578125" style="241" customWidth="1"/>
    <col min="11527" max="11527" width="2.42578125" style="241" customWidth="1"/>
    <col min="11528" max="11528" width="2.7109375" style="241" customWidth="1"/>
    <col min="11529" max="11529" width="10.42578125" style="241" customWidth="1"/>
    <col min="11530" max="11530" width="13.42578125" style="241" customWidth="1"/>
    <col min="11531" max="11531" width="0.7109375" style="241" customWidth="1"/>
    <col min="11532" max="11532" width="2.42578125" style="241" customWidth="1"/>
    <col min="11533" max="11533" width="2.85546875" style="241" customWidth="1"/>
    <col min="11534" max="11534" width="2" style="241" customWidth="1"/>
    <col min="11535" max="11535" width="12.42578125" style="241" customWidth="1"/>
    <col min="11536" max="11536" width="3" style="241" customWidth="1"/>
    <col min="11537" max="11537" width="2" style="241" customWidth="1"/>
    <col min="11538" max="11538" width="13.42578125" style="241" customWidth="1"/>
    <col min="11539" max="11539" width="0.42578125" style="241" customWidth="1"/>
    <col min="11540" max="11776" width="11.42578125" style="241" customWidth="1"/>
    <col min="11777" max="11777" width="2.42578125" style="241" customWidth="1"/>
    <col min="11778" max="11778" width="1.85546875" style="241" customWidth="1"/>
    <col min="11779" max="11779" width="2.85546875" style="241" customWidth="1"/>
    <col min="11780" max="11780" width="6.7109375" style="241" customWidth="1"/>
    <col min="11781" max="11781" width="13.42578125" style="241" customWidth="1"/>
    <col min="11782" max="11782" width="0.42578125" style="241" customWidth="1"/>
    <col min="11783" max="11783" width="2.42578125" style="241" customWidth="1"/>
    <col min="11784" max="11784" width="2.7109375" style="241" customWidth="1"/>
    <col min="11785" max="11785" width="10.42578125" style="241" customWidth="1"/>
    <col min="11786" max="11786" width="13.42578125" style="241" customWidth="1"/>
    <col min="11787" max="11787" width="0.7109375" style="241" customWidth="1"/>
    <col min="11788" max="11788" width="2.42578125" style="241" customWidth="1"/>
    <col min="11789" max="11789" width="2.85546875" style="241" customWidth="1"/>
    <col min="11790" max="11790" width="2" style="241" customWidth="1"/>
    <col min="11791" max="11791" width="12.42578125" style="241" customWidth="1"/>
    <col min="11792" max="11792" width="3" style="241" customWidth="1"/>
    <col min="11793" max="11793" width="2" style="241" customWidth="1"/>
    <col min="11794" max="11794" width="13.42578125" style="241" customWidth="1"/>
    <col min="11795" max="11795" width="0.42578125" style="241" customWidth="1"/>
    <col min="11796" max="12032" width="11.42578125" style="241" customWidth="1"/>
    <col min="12033" max="12033" width="2.42578125" style="241" customWidth="1"/>
    <col min="12034" max="12034" width="1.85546875" style="241" customWidth="1"/>
    <col min="12035" max="12035" width="2.85546875" style="241" customWidth="1"/>
    <col min="12036" max="12036" width="6.7109375" style="241" customWidth="1"/>
    <col min="12037" max="12037" width="13.42578125" style="241" customWidth="1"/>
    <col min="12038" max="12038" width="0.42578125" style="241" customWidth="1"/>
    <col min="12039" max="12039" width="2.42578125" style="241" customWidth="1"/>
    <col min="12040" max="12040" width="2.7109375" style="241" customWidth="1"/>
    <col min="12041" max="12041" width="10.42578125" style="241" customWidth="1"/>
    <col min="12042" max="12042" width="13.42578125" style="241" customWidth="1"/>
    <col min="12043" max="12043" width="0.7109375" style="241" customWidth="1"/>
    <col min="12044" max="12044" width="2.42578125" style="241" customWidth="1"/>
    <col min="12045" max="12045" width="2.85546875" style="241" customWidth="1"/>
    <col min="12046" max="12046" width="2" style="241" customWidth="1"/>
    <col min="12047" max="12047" width="12.42578125" style="241" customWidth="1"/>
    <col min="12048" max="12048" width="3" style="241" customWidth="1"/>
    <col min="12049" max="12049" width="2" style="241" customWidth="1"/>
    <col min="12050" max="12050" width="13.42578125" style="241" customWidth="1"/>
    <col min="12051" max="12051" width="0.42578125" style="241" customWidth="1"/>
    <col min="12052" max="12288" width="11.42578125" style="241" customWidth="1"/>
    <col min="12289" max="12289" width="2.42578125" style="241" customWidth="1"/>
    <col min="12290" max="12290" width="1.85546875" style="241" customWidth="1"/>
    <col min="12291" max="12291" width="2.85546875" style="241" customWidth="1"/>
    <col min="12292" max="12292" width="6.7109375" style="241" customWidth="1"/>
    <col min="12293" max="12293" width="13.42578125" style="241" customWidth="1"/>
    <col min="12294" max="12294" width="0.42578125" style="241" customWidth="1"/>
    <col min="12295" max="12295" width="2.42578125" style="241" customWidth="1"/>
    <col min="12296" max="12296" width="2.7109375" style="241" customWidth="1"/>
    <col min="12297" max="12297" width="10.42578125" style="241" customWidth="1"/>
    <col min="12298" max="12298" width="13.42578125" style="241" customWidth="1"/>
    <col min="12299" max="12299" width="0.7109375" style="241" customWidth="1"/>
    <col min="12300" max="12300" width="2.42578125" style="241" customWidth="1"/>
    <col min="12301" max="12301" width="2.85546875" style="241" customWidth="1"/>
    <col min="12302" max="12302" width="2" style="241" customWidth="1"/>
    <col min="12303" max="12303" width="12.42578125" style="241" customWidth="1"/>
    <col min="12304" max="12304" width="3" style="241" customWidth="1"/>
    <col min="12305" max="12305" width="2" style="241" customWidth="1"/>
    <col min="12306" max="12306" width="13.42578125" style="241" customWidth="1"/>
    <col min="12307" max="12307" width="0.42578125" style="241" customWidth="1"/>
    <col min="12308" max="12544" width="11.42578125" style="241" customWidth="1"/>
    <col min="12545" max="12545" width="2.42578125" style="241" customWidth="1"/>
    <col min="12546" max="12546" width="1.85546875" style="241" customWidth="1"/>
    <col min="12547" max="12547" width="2.85546875" style="241" customWidth="1"/>
    <col min="12548" max="12548" width="6.7109375" style="241" customWidth="1"/>
    <col min="12549" max="12549" width="13.42578125" style="241" customWidth="1"/>
    <col min="12550" max="12550" width="0.42578125" style="241" customWidth="1"/>
    <col min="12551" max="12551" width="2.42578125" style="241" customWidth="1"/>
    <col min="12552" max="12552" width="2.7109375" style="241" customWidth="1"/>
    <col min="12553" max="12553" width="10.42578125" style="241" customWidth="1"/>
    <col min="12554" max="12554" width="13.42578125" style="241" customWidth="1"/>
    <col min="12555" max="12555" width="0.7109375" style="241" customWidth="1"/>
    <col min="12556" max="12556" width="2.42578125" style="241" customWidth="1"/>
    <col min="12557" max="12557" width="2.85546875" style="241" customWidth="1"/>
    <col min="12558" max="12558" width="2" style="241" customWidth="1"/>
    <col min="12559" max="12559" width="12.42578125" style="241" customWidth="1"/>
    <col min="12560" max="12560" width="3" style="241" customWidth="1"/>
    <col min="12561" max="12561" width="2" style="241" customWidth="1"/>
    <col min="12562" max="12562" width="13.42578125" style="241" customWidth="1"/>
    <col min="12563" max="12563" width="0.42578125" style="241" customWidth="1"/>
    <col min="12564" max="12800" width="11.42578125" style="241" customWidth="1"/>
    <col min="12801" max="12801" width="2.42578125" style="241" customWidth="1"/>
    <col min="12802" max="12802" width="1.85546875" style="241" customWidth="1"/>
    <col min="12803" max="12803" width="2.85546875" style="241" customWidth="1"/>
    <col min="12804" max="12804" width="6.7109375" style="241" customWidth="1"/>
    <col min="12805" max="12805" width="13.42578125" style="241" customWidth="1"/>
    <col min="12806" max="12806" width="0.42578125" style="241" customWidth="1"/>
    <col min="12807" max="12807" width="2.42578125" style="241" customWidth="1"/>
    <col min="12808" max="12808" width="2.7109375" style="241" customWidth="1"/>
    <col min="12809" max="12809" width="10.42578125" style="241" customWidth="1"/>
    <col min="12810" max="12810" width="13.42578125" style="241" customWidth="1"/>
    <col min="12811" max="12811" width="0.7109375" style="241" customWidth="1"/>
    <col min="12812" max="12812" width="2.42578125" style="241" customWidth="1"/>
    <col min="12813" max="12813" width="2.85546875" style="241" customWidth="1"/>
    <col min="12814" max="12814" width="2" style="241" customWidth="1"/>
    <col min="12815" max="12815" width="12.42578125" style="241" customWidth="1"/>
    <col min="12816" max="12816" width="3" style="241" customWidth="1"/>
    <col min="12817" max="12817" width="2" style="241" customWidth="1"/>
    <col min="12818" max="12818" width="13.42578125" style="241" customWidth="1"/>
    <col min="12819" max="12819" width="0.42578125" style="241" customWidth="1"/>
    <col min="12820" max="13056" width="11.42578125" style="241" customWidth="1"/>
    <col min="13057" max="13057" width="2.42578125" style="241" customWidth="1"/>
    <col min="13058" max="13058" width="1.85546875" style="241" customWidth="1"/>
    <col min="13059" max="13059" width="2.85546875" style="241" customWidth="1"/>
    <col min="13060" max="13060" width="6.7109375" style="241" customWidth="1"/>
    <col min="13061" max="13061" width="13.42578125" style="241" customWidth="1"/>
    <col min="13062" max="13062" width="0.42578125" style="241" customWidth="1"/>
    <col min="13063" max="13063" width="2.42578125" style="241" customWidth="1"/>
    <col min="13064" max="13064" width="2.7109375" style="241" customWidth="1"/>
    <col min="13065" max="13065" width="10.42578125" style="241" customWidth="1"/>
    <col min="13066" max="13066" width="13.42578125" style="241" customWidth="1"/>
    <col min="13067" max="13067" width="0.7109375" style="241" customWidth="1"/>
    <col min="13068" max="13068" width="2.42578125" style="241" customWidth="1"/>
    <col min="13069" max="13069" width="2.85546875" style="241" customWidth="1"/>
    <col min="13070" max="13070" width="2" style="241" customWidth="1"/>
    <col min="13071" max="13071" width="12.42578125" style="241" customWidth="1"/>
    <col min="13072" max="13072" width="3" style="241" customWidth="1"/>
    <col min="13073" max="13073" width="2" style="241" customWidth="1"/>
    <col min="13074" max="13074" width="13.42578125" style="241" customWidth="1"/>
    <col min="13075" max="13075" width="0.42578125" style="241" customWidth="1"/>
    <col min="13076" max="13312" width="11.42578125" style="241" customWidth="1"/>
    <col min="13313" max="13313" width="2.42578125" style="241" customWidth="1"/>
    <col min="13314" max="13314" width="1.85546875" style="241" customWidth="1"/>
    <col min="13315" max="13315" width="2.85546875" style="241" customWidth="1"/>
    <col min="13316" max="13316" width="6.7109375" style="241" customWidth="1"/>
    <col min="13317" max="13317" width="13.42578125" style="241" customWidth="1"/>
    <col min="13318" max="13318" width="0.42578125" style="241" customWidth="1"/>
    <col min="13319" max="13319" width="2.42578125" style="241" customWidth="1"/>
    <col min="13320" max="13320" width="2.7109375" style="241" customWidth="1"/>
    <col min="13321" max="13321" width="10.42578125" style="241" customWidth="1"/>
    <col min="13322" max="13322" width="13.42578125" style="241" customWidth="1"/>
    <col min="13323" max="13323" width="0.7109375" style="241" customWidth="1"/>
    <col min="13324" max="13324" width="2.42578125" style="241" customWidth="1"/>
    <col min="13325" max="13325" width="2.85546875" style="241" customWidth="1"/>
    <col min="13326" max="13326" width="2" style="241" customWidth="1"/>
    <col min="13327" max="13327" width="12.42578125" style="241" customWidth="1"/>
    <col min="13328" max="13328" width="3" style="241" customWidth="1"/>
    <col min="13329" max="13329" width="2" style="241" customWidth="1"/>
    <col min="13330" max="13330" width="13.42578125" style="241" customWidth="1"/>
    <col min="13331" max="13331" width="0.42578125" style="241" customWidth="1"/>
    <col min="13332" max="13568" width="11.42578125" style="241" customWidth="1"/>
    <col min="13569" max="13569" width="2.42578125" style="241" customWidth="1"/>
    <col min="13570" max="13570" width="1.85546875" style="241" customWidth="1"/>
    <col min="13571" max="13571" width="2.85546875" style="241" customWidth="1"/>
    <col min="13572" max="13572" width="6.7109375" style="241" customWidth="1"/>
    <col min="13573" max="13573" width="13.42578125" style="241" customWidth="1"/>
    <col min="13574" max="13574" width="0.42578125" style="241" customWidth="1"/>
    <col min="13575" max="13575" width="2.42578125" style="241" customWidth="1"/>
    <col min="13576" max="13576" width="2.7109375" style="241" customWidth="1"/>
    <col min="13577" max="13577" width="10.42578125" style="241" customWidth="1"/>
    <col min="13578" max="13578" width="13.42578125" style="241" customWidth="1"/>
    <col min="13579" max="13579" width="0.7109375" style="241" customWidth="1"/>
    <col min="13580" max="13580" width="2.42578125" style="241" customWidth="1"/>
    <col min="13581" max="13581" width="2.85546875" style="241" customWidth="1"/>
    <col min="13582" max="13582" width="2" style="241" customWidth="1"/>
    <col min="13583" max="13583" width="12.42578125" style="241" customWidth="1"/>
    <col min="13584" max="13584" width="3" style="241" customWidth="1"/>
    <col min="13585" max="13585" width="2" style="241" customWidth="1"/>
    <col min="13586" max="13586" width="13.42578125" style="241" customWidth="1"/>
    <col min="13587" max="13587" width="0.42578125" style="241" customWidth="1"/>
    <col min="13588" max="13824" width="11.42578125" style="241" customWidth="1"/>
    <col min="13825" max="13825" width="2.42578125" style="241" customWidth="1"/>
    <col min="13826" max="13826" width="1.85546875" style="241" customWidth="1"/>
    <col min="13827" max="13827" width="2.85546875" style="241" customWidth="1"/>
    <col min="13828" max="13828" width="6.7109375" style="241" customWidth="1"/>
    <col min="13829" max="13829" width="13.42578125" style="241" customWidth="1"/>
    <col min="13830" max="13830" width="0.42578125" style="241" customWidth="1"/>
    <col min="13831" max="13831" width="2.42578125" style="241" customWidth="1"/>
    <col min="13832" max="13832" width="2.7109375" style="241" customWidth="1"/>
    <col min="13833" max="13833" width="10.42578125" style="241" customWidth="1"/>
    <col min="13834" max="13834" width="13.42578125" style="241" customWidth="1"/>
    <col min="13835" max="13835" width="0.7109375" style="241" customWidth="1"/>
    <col min="13836" max="13836" width="2.42578125" style="241" customWidth="1"/>
    <col min="13837" max="13837" width="2.85546875" style="241" customWidth="1"/>
    <col min="13838" max="13838" width="2" style="241" customWidth="1"/>
    <col min="13839" max="13839" width="12.42578125" style="241" customWidth="1"/>
    <col min="13840" max="13840" width="3" style="241" customWidth="1"/>
    <col min="13841" max="13841" width="2" style="241" customWidth="1"/>
    <col min="13842" max="13842" width="13.42578125" style="241" customWidth="1"/>
    <col min="13843" max="13843" width="0.42578125" style="241" customWidth="1"/>
    <col min="13844" max="14080" width="11.42578125" style="241" customWidth="1"/>
    <col min="14081" max="14081" width="2.42578125" style="241" customWidth="1"/>
    <col min="14082" max="14082" width="1.85546875" style="241" customWidth="1"/>
    <col min="14083" max="14083" width="2.85546875" style="241" customWidth="1"/>
    <col min="14084" max="14084" width="6.7109375" style="241" customWidth="1"/>
    <col min="14085" max="14085" width="13.42578125" style="241" customWidth="1"/>
    <col min="14086" max="14086" width="0.42578125" style="241" customWidth="1"/>
    <col min="14087" max="14087" width="2.42578125" style="241" customWidth="1"/>
    <col min="14088" max="14088" width="2.7109375" style="241" customWidth="1"/>
    <col min="14089" max="14089" width="10.42578125" style="241" customWidth="1"/>
    <col min="14090" max="14090" width="13.42578125" style="241" customWidth="1"/>
    <col min="14091" max="14091" width="0.7109375" style="241" customWidth="1"/>
    <col min="14092" max="14092" width="2.42578125" style="241" customWidth="1"/>
    <col min="14093" max="14093" width="2.85546875" style="241" customWidth="1"/>
    <col min="14094" max="14094" width="2" style="241" customWidth="1"/>
    <col min="14095" max="14095" width="12.42578125" style="241" customWidth="1"/>
    <col min="14096" max="14096" width="3" style="241" customWidth="1"/>
    <col min="14097" max="14097" width="2" style="241" customWidth="1"/>
    <col min="14098" max="14098" width="13.42578125" style="241" customWidth="1"/>
    <col min="14099" max="14099" width="0.42578125" style="241" customWidth="1"/>
    <col min="14100" max="14336" width="11.42578125" style="241" customWidth="1"/>
    <col min="14337" max="14337" width="2.42578125" style="241" customWidth="1"/>
    <col min="14338" max="14338" width="1.85546875" style="241" customWidth="1"/>
    <col min="14339" max="14339" width="2.85546875" style="241" customWidth="1"/>
    <col min="14340" max="14340" width="6.7109375" style="241" customWidth="1"/>
    <col min="14341" max="14341" width="13.42578125" style="241" customWidth="1"/>
    <col min="14342" max="14342" width="0.42578125" style="241" customWidth="1"/>
    <col min="14343" max="14343" width="2.42578125" style="241" customWidth="1"/>
    <col min="14344" max="14344" width="2.7109375" style="241" customWidth="1"/>
    <col min="14345" max="14345" width="10.42578125" style="241" customWidth="1"/>
    <col min="14346" max="14346" width="13.42578125" style="241" customWidth="1"/>
    <col min="14347" max="14347" width="0.7109375" style="241" customWidth="1"/>
    <col min="14348" max="14348" width="2.42578125" style="241" customWidth="1"/>
    <col min="14349" max="14349" width="2.85546875" style="241" customWidth="1"/>
    <col min="14350" max="14350" width="2" style="241" customWidth="1"/>
    <col min="14351" max="14351" width="12.42578125" style="241" customWidth="1"/>
    <col min="14352" max="14352" width="3" style="241" customWidth="1"/>
    <col min="14353" max="14353" width="2" style="241" customWidth="1"/>
    <col min="14354" max="14354" width="13.42578125" style="241" customWidth="1"/>
    <col min="14355" max="14355" width="0.42578125" style="241" customWidth="1"/>
    <col min="14356" max="14592" width="11.42578125" style="241" customWidth="1"/>
    <col min="14593" max="14593" width="2.42578125" style="241" customWidth="1"/>
    <col min="14594" max="14594" width="1.85546875" style="241" customWidth="1"/>
    <col min="14595" max="14595" width="2.85546875" style="241" customWidth="1"/>
    <col min="14596" max="14596" width="6.7109375" style="241" customWidth="1"/>
    <col min="14597" max="14597" width="13.42578125" style="241" customWidth="1"/>
    <col min="14598" max="14598" width="0.42578125" style="241" customWidth="1"/>
    <col min="14599" max="14599" width="2.42578125" style="241" customWidth="1"/>
    <col min="14600" max="14600" width="2.7109375" style="241" customWidth="1"/>
    <col min="14601" max="14601" width="10.42578125" style="241" customWidth="1"/>
    <col min="14602" max="14602" width="13.42578125" style="241" customWidth="1"/>
    <col min="14603" max="14603" width="0.7109375" style="241" customWidth="1"/>
    <col min="14604" max="14604" width="2.42578125" style="241" customWidth="1"/>
    <col min="14605" max="14605" width="2.85546875" style="241" customWidth="1"/>
    <col min="14606" max="14606" width="2" style="241" customWidth="1"/>
    <col min="14607" max="14607" width="12.42578125" style="241" customWidth="1"/>
    <col min="14608" max="14608" width="3" style="241" customWidth="1"/>
    <col min="14609" max="14609" width="2" style="241" customWidth="1"/>
    <col min="14610" max="14610" width="13.42578125" style="241" customWidth="1"/>
    <col min="14611" max="14611" width="0.42578125" style="241" customWidth="1"/>
    <col min="14612" max="14848" width="11.42578125" style="241" customWidth="1"/>
    <col min="14849" max="14849" width="2.42578125" style="241" customWidth="1"/>
    <col min="14850" max="14850" width="1.85546875" style="241" customWidth="1"/>
    <col min="14851" max="14851" width="2.85546875" style="241" customWidth="1"/>
    <col min="14852" max="14852" width="6.7109375" style="241" customWidth="1"/>
    <col min="14853" max="14853" width="13.42578125" style="241" customWidth="1"/>
    <col min="14854" max="14854" width="0.42578125" style="241" customWidth="1"/>
    <col min="14855" max="14855" width="2.42578125" style="241" customWidth="1"/>
    <col min="14856" max="14856" width="2.7109375" style="241" customWidth="1"/>
    <col min="14857" max="14857" width="10.42578125" style="241" customWidth="1"/>
    <col min="14858" max="14858" width="13.42578125" style="241" customWidth="1"/>
    <col min="14859" max="14859" width="0.7109375" style="241" customWidth="1"/>
    <col min="14860" max="14860" width="2.42578125" style="241" customWidth="1"/>
    <col min="14861" max="14861" width="2.85546875" style="241" customWidth="1"/>
    <col min="14862" max="14862" width="2" style="241" customWidth="1"/>
    <col min="14863" max="14863" width="12.42578125" style="241" customWidth="1"/>
    <col min="14864" max="14864" width="3" style="241" customWidth="1"/>
    <col min="14865" max="14865" width="2" style="241" customWidth="1"/>
    <col min="14866" max="14866" width="13.42578125" style="241" customWidth="1"/>
    <col min="14867" max="14867" width="0.42578125" style="241" customWidth="1"/>
    <col min="14868" max="15104" width="11.42578125" style="241" customWidth="1"/>
    <col min="15105" max="15105" width="2.42578125" style="241" customWidth="1"/>
    <col min="15106" max="15106" width="1.85546875" style="241" customWidth="1"/>
    <col min="15107" max="15107" width="2.85546875" style="241" customWidth="1"/>
    <col min="15108" max="15108" width="6.7109375" style="241" customWidth="1"/>
    <col min="15109" max="15109" width="13.42578125" style="241" customWidth="1"/>
    <col min="15110" max="15110" width="0.42578125" style="241" customWidth="1"/>
    <col min="15111" max="15111" width="2.42578125" style="241" customWidth="1"/>
    <col min="15112" max="15112" width="2.7109375" style="241" customWidth="1"/>
    <col min="15113" max="15113" width="10.42578125" style="241" customWidth="1"/>
    <col min="15114" max="15114" width="13.42578125" style="241" customWidth="1"/>
    <col min="15115" max="15115" width="0.7109375" style="241" customWidth="1"/>
    <col min="15116" max="15116" width="2.42578125" style="241" customWidth="1"/>
    <col min="15117" max="15117" width="2.85546875" style="241" customWidth="1"/>
    <col min="15118" max="15118" width="2" style="241" customWidth="1"/>
    <col min="15119" max="15119" width="12.42578125" style="241" customWidth="1"/>
    <col min="15120" max="15120" width="3" style="241" customWidth="1"/>
    <col min="15121" max="15121" width="2" style="241" customWidth="1"/>
    <col min="15122" max="15122" width="13.42578125" style="241" customWidth="1"/>
    <col min="15123" max="15123" width="0.42578125" style="241" customWidth="1"/>
    <col min="15124" max="15360" width="11.42578125" style="241" customWidth="1"/>
    <col min="15361" max="15361" width="2.42578125" style="241" customWidth="1"/>
    <col min="15362" max="15362" width="1.85546875" style="241" customWidth="1"/>
    <col min="15363" max="15363" width="2.85546875" style="241" customWidth="1"/>
    <col min="15364" max="15364" width="6.7109375" style="241" customWidth="1"/>
    <col min="15365" max="15365" width="13.42578125" style="241" customWidth="1"/>
    <col min="15366" max="15366" width="0.42578125" style="241" customWidth="1"/>
    <col min="15367" max="15367" width="2.42578125" style="241" customWidth="1"/>
    <col min="15368" max="15368" width="2.7109375" style="241" customWidth="1"/>
    <col min="15369" max="15369" width="10.42578125" style="241" customWidth="1"/>
    <col min="15370" max="15370" width="13.42578125" style="241" customWidth="1"/>
    <col min="15371" max="15371" width="0.7109375" style="241" customWidth="1"/>
    <col min="15372" max="15372" width="2.42578125" style="241" customWidth="1"/>
    <col min="15373" max="15373" width="2.85546875" style="241" customWidth="1"/>
    <col min="15374" max="15374" width="2" style="241" customWidth="1"/>
    <col min="15375" max="15375" width="12.42578125" style="241" customWidth="1"/>
    <col min="15376" max="15376" width="3" style="241" customWidth="1"/>
    <col min="15377" max="15377" width="2" style="241" customWidth="1"/>
    <col min="15378" max="15378" width="13.42578125" style="241" customWidth="1"/>
    <col min="15379" max="15379" width="0.42578125" style="241" customWidth="1"/>
    <col min="15380" max="15616" width="11.42578125" style="241" customWidth="1"/>
    <col min="15617" max="15617" width="2.42578125" style="241" customWidth="1"/>
    <col min="15618" max="15618" width="1.85546875" style="241" customWidth="1"/>
    <col min="15619" max="15619" width="2.85546875" style="241" customWidth="1"/>
    <col min="15620" max="15620" width="6.7109375" style="241" customWidth="1"/>
    <col min="15621" max="15621" width="13.42578125" style="241" customWidth="1"/>
    <col min="15622" max="15622" width="0.42578125" style="241" customWidth="1"/>
    <col min="15623" max="15623" width="2.42578125" style="241" customWidth="1"/>
    <col min="15624" max="15624" width="2.7109375" style="241" customWidth="1"/>
    <col min="15625" max="15625" width="10.42578125" style="241" customWidth="1"/>
    <col min="15626" max="15626" width="13.42578125" style="241" customWidth="1"/>
    <col min="15627" max="15627" width="0.7109375" style="241" customWidth="1"/>
    <col min="15628" max="15628" width="2.42578125" style="241" customWidth="1"/>
    <col min="15629" max="15629" width="2.85546875" style="241" customWidth="1"/>
    <col min="15630" max="15630" width="2" style="241" customWidth="1"/>
    <col min="15631" max="15631" width="12.42578125" style="241" customWidth="1"/>
    <col min="15632" max="15632" width="3" style="241" customWidth="1"/>
    <col min="15633" max="15633" width="2" style="241" customWidth="1"/>
    <col min="15634" max="15634" width="13.42578125" style="241" customWidth="1"/>
    <col min="15635" max="15635" width="0.42578125" style="241" customWidth="1"/>
    <col min="15636" max="15872" width="11.42578125" style="241" customWidth="1"/>
    <col min="15873" max="15873" width="2.42578125" style="241" customWidth="1"/>
    <col min="15874" max="15874" width="1.85546875" style="241" customWidth="1"/>
    <col min="15875" max="15875" width="2.85546875" style="241" customWidth="1"/>
    <col min="15876" max="15876" width="6.7109375" style="241" customWidth="1"/>
    <col min="15877" max="15877" width="13.42578125" style="241" customWidth="1"/>
    <col min="15878" max="15878" width="0.42578125" style="241" customWidth="1"/>
    <col min="15879" max="15879" width="2.42578125" style="241" customWidth="1"/>
    <col min="15880" max="15880" width="2.7109375" style="241" customWidth="1"/>
    <col min="15881" max="15881" width="10.42578125" style="241" customWidth="1"/>
    <col min="15882" max="15882" width="13.42578125" style="241" customWidth="1"/>
    <col min="15883" max="15883" width="0.7109375" style="241" customWidth="1"/>
    <col min="15884" max="15884" width="2.42578125" style="241" customWidth="1"/>
    <col min="15885" max="15885" width="2.85546875" style="241" customWidth="1"/>
    <col min="15886" max="15886" width="2" style="241" customWidth="1"/>
    <col min="15887" max="15887" width="12.42578125" style="241" customWidth="1"/>
    <col min="15888" max="15888" width="3" style="241" customWidth="1"/>
    <col min="15889" max="15889" width="2" style="241" customWidth="1"/>
    <col min="15890" max="15890" width="13.42578125" style="241" customWidth="1"/>
    <col min="15891" max="15891" width="0.42578125" style="241" customWidth="1"/>
    <col min="15892" max="16128" width="11.42578125" style="241" customWidth="1"/>
    <col min="16129" max="16129" width="2.42578125" style="241" customWidth="1"/>
    <col min="16130" max="16130" width="1.85546875" style="241" customWidth="1"/>
    <col min="16131" max="16131" width="2.85546875" style="241" customWidth="1"/>
    <col min="16132" max="16132" width="6.7109375" style="241" customWidth="1"/>
    <col min="16133" max="16133" width="13.42578125" style="241" customWidth="1"/>
    <col min="16134" max="16134" width="0.42578125" style="241" customWidth="1"/>
    <col min="16135" max="16135" width="2.42578125" style="241" customWidth="1"/>
    <col min="16136" max="16136" width="2.7109375" style="241" customWidth="1"/>
    <col min="16137" max="16137" width="10.42578125" style="241" customWidth="1"/>
    <col min="16138" max="16138" width="13.42578125" style="241" customWidth="1"/>
    <col min="16139" max="16139" width="0.7109375" style="241" customWidth="1"/>
    <col min="16140" max="16140" width="2.42578125" style="241" customWidth="1"/>
    <col min="16141" max="16141" width="2.85546875" style="241" customWidth="1"/>
    <col min="16142" max="16142" width="2" style="241" customWidth="1"/>
    <col min="16143" max="16143" width="12.42578125" style="241" customWidth="1"/>
    <col min="16144" max="16144" width="3" style="241" customWidth="1"/>
    <col min="16145" max="16145" width="2" style="241" customWidth="1"/>
    <col min="16146" max="16146" width="13.42578125" style="241" customWidth="1"/>
    <col min="16147" max="16147" width="0.42578125" style="241" customWidth="1"/>
    <col min="16148" max="16384" width="11.42578125" style="241" customWidth="1"/>
  </cols>
  <sheetData>
    <row r="1" spans="1:19" ht="12" hidden="1" customHeight="1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40"/>
    </row>
    <row r="2" spans="1:19" ht="23.25" customHeight="1">
      <c r="A2" s="238"/>
      <c r="B2" s="239"/>
      <c r="C2" s="239"/>
      <c r="D2" s="239"/>
      <c r="E2" s="239"/>
      <c r="F2" s="239"/>
      <c r="G2" s="242" t="s">
        <v>596</v>
      </c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40"/>
    </row>
    <row r="3" spans="1:19" ht="12" hidden="1" customHeight="1">
      <c r="A3" s="243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</row>
    <row r="4" spans="1:19" ht="8.25" customHeight="1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</row>
    <row r="5" spans="1:19" ht="24" customHeight="1">
      <c r="A5" s="249"/>
      <c r="B5" s="250" t="s">
        <v>597</v>
      </c>
      <c r="C5" s="250"/>
      <c r="D5" s="250"/>
      <c r="E5" s="355" t="s">
        <v>670</v>
      </c>
      <c r="F5" s="355"/>
      <c r="G5" s="355"/>
      <c r="H5" s="355"/>
      <c r="I5" s="355"/>
      <c r="J5" s="355"/>
      <c r="K5" s="250"/>
      <c r="L5" s="250"/>
      <c r="M5" s="250"/>
      <c r="N5" s="250"/>
      <c r="O5" s="250" t="s">
        <v>598</v>
      </c>
      <c r="P5" s="251" t="s">
        <v>599</v>
      </c>
      <c r="Q5" s="252"/>
      <c r="R5" s="253"/>
      <c r="S5" s="254"/>
    </row>
    <row r="6" spans="1:19" ht="17.25" hidden="1" customHeight="1">
      <c r="A6" s="249"/>
      <c r="B6" s="250" t="s">
        <v>600</v>
      </c>
      <c r="C6" s="250"/>
      <c r="D6" s="250"/>
      <c r="E6" s="255" t="s">
        <v>601</v>
      </c>
      <c r="F6" s="256"/>
      <c r="G6" s="256"/>
      <c r="H6" s="256"/>
      <c r="I6" s="256"/>
      <c r="J6" s="257"/>
      <c r="K6" s="250"/>
      <c r="L6" s="250"/>
      <c r="M6" s="250"/>
      <c r="N6" s="250"/>
      <c r="O6" s="250"/>
      <c r="P6" s="258"/>
      <c r="Q6" s="259"/>
      <c r="R6" s="260"/>
      <c r="S6" s="254"/>
    </row>
    <row r="7" spans="1:19" ht="42.75" customHeight="1">
      <c r="A7" s="249"/>
      <c r="B7" s="250" t="s">
        <v>0</v>
      </c>
      <c r="C7" s="250"/>
      <c r="D7" s="250"/>
      <c r="E7" s="356" t="s">
        <v>671</v>
      </c>
      <c r="F7" s="357"/>
      <c r="G7" s="357"/>
      <c r="H7" s="357"/>
      <c r="I7" s="357"/>
      <c r="J7" s="358"/>
      <c r="K7" s="250"/>
      <c r="L7" s="250"/>
      <c r="M7" s="250"/>
      <c r="N7" s="250"/>
      <c r="O7" s="250" t="s">
        <v>602</v>
      </c>
      <c r="P7" s="261"/>
      <c r="Q7" s="259"/>
      <c r="R7" s="260"/>
      <c r="S7" s="254"/>
    </row>
    <row r="8" spans="1:19" ht="8.25" hidden="1" customHeight="1">
      <c r="A8" s="249"/>
      <c r="B8" s="250" t="s">
        <v>603</v>
      </c>
      <c r="C8" s="250"/>
      <c r="D8" s="250"/>
      <c r="E8" s="255"/>
      <c r="F8" s="256"/>
      <c r="G8" s="256"/>
      <c r="H8" s="256"/>
      <c r="I8" s="256"/>
      <c r="J8" s="257"/>
      <c r="K8" s="250"/>
      <c r="L8" s="250"/>
      <c r="M8" s="250"/>
      <c r="N8" s="250"/>
      <c r="O8" s="250"/>
      <c r="P8" s="258"/>
      <c r="Q8" s="259"/>
      <c r="R8" s="260"/>
      <c r="S8" s="254"/>
    </row>
    <row r="9" spans="1:19" ht="24" customHeight="1">
      <c r="A9" s="249"/>
      <c r="B9" s="250" t="s">
        <v>604</v>
      </c>
      <c r="C9" s="250"/>
      <c r="D9" s="250"/>
      <c r="E9" s="359" t="s">
        <v>605</v>
      </c>
      <c r="F9" s="360"/>
      <c r="G9" s="360"/>
      <c r="H9" s="360"/>
      <c r="I9" s="360"/>
      <c r="J9" s="361"/>
      <c r="K9" s="250"/>
      <c r="L9" s="250"/>
      <c r="M9" s="250"/>
      <c r="N9" s="250"/>
      <c r="O9" s="250" t="s">
        <v>606</v>
      </c>
      <c r="P9" s="362" t="s">
        <v>607</v>
      </c>
      <c r="Q9" s="363"/>
      <c r="R9" s="364"/>
      <c r="S9" s="254"/>
    </row>
    <row r="10" spans="1:19" ht="17.25" hidden="1" customHeight="1">
      <c r="A10" s="249"/>
      <c r="B10" s="250" t="s">
        <v>608</v>
      </c>
      <c r="C10" s="250"/>
      <c r="D10" s="250"/>
      <c r="E10" s="262" t="s">
        <v>605</v>
      </c>
      <c r="F10" s="256"/>
      <c r="G10" s="256"/>
      <c r="H10" s="256"/>
      <c r="I10" s="256"/>
      <c r="J10" s="256"/>
      <c r="K10" s="250"/>
      <c r="L10" s="250"/>
      <c r="M10" s="250"/>
      <c r="N10" s="250"/>
      <c r="O10" s="250"/>
      <c r="P10" s="259"/>
      <c r="Q10" s="259"/>
      <c r="R10" s="250"/>
      <c r="S10" s="254"/>
    </row>
    <row r="11" spans="1:19" ht="17.25" hidden="1" customHeight="1">
      <c r="A11" s="249"/>
      <c r="B11" s="250" t="s">
        <v>609</v>
      </c>
      <c r="C11" s="250"/>
      <c r="D11" s="250"/>
      <c r="E11" s="262" t="s">
        <v>605</v>
      </c>
      <c r="F11" s="256"/>
      <c r="G11" s="256"/>
      <c r="H11" s="256"/>
      <c r="I11" s="256"/>
      <c r="J11" s="256"/>
      <c r="K11" s="250"/>
      <c r="L11" s="250"/>
      <c r="M11" s="250"/>
      <c r="N11" s="250"/>
      <c r="O11" s="250"/>
      <c r="P11" s="259"/>
      <c r="Q11" s="259"/>
      <c r="R11" s="250"/>
      <c r="S11" s="254"/>
    </row>
    <row r="12" spans="1:19" ht="17.25" hidden="1" customHeight="1">
      <c r="A12" s="249"/>
      <c r="B12" s="250" t="s">
        <v>610</v>
      </c>
      <c r="C12" s="250"/>
      <c r="D12" s="250"/>
      <c r="E12" s="262" t="s">
        <v>605</v>
      </c>
      <c r="F12" s="256"/>
      <c r="G12" s="256"/>
      <c r="H12" s="256"/>
      <c r="I12" s="256"/>
      <c r="J12" s="256"/>
      <c r="K12" s="250"/>
      <c r="L12" s="250"/>
      <c r="M12" s="250"/>
      <c r="N12" s="250"/>
      <c r="O12" s="250"/>
      <c r="P12" s="259"/>
      <c r="Q12" s="259"/>
      <c r="R12" s="250"/>
      <c r="S12" s="254"/>
    </row>
    <row r="13" spans="1:19" ht="17.25" hidden="1" customHeight="1">
      <c r="A13" s="249"/>
      <c r="B13" s="250"/>
      <c r="C13" s="250"/>
      <c r="D13" s="250"/>
      <c r="E13" s="262" t="s">
        <v>605</v>
      </c>
      <c r="F13" s="256"/>
      <c r="G13" s="256"/>
      <c r="H13" s="256"/>
      <c r="I13" s="256"/>
      <c r="J13" s="256"/>
      <c r="K13" s="250"/>
      <c r="L13" s="250"/>
      <c r="M13" s="250"/>
      <c r="N13" s="250"/>
      <c r="O13" s="250"/>
      <c r="P13" s="259"/>
      <c r="Q13" s="259"/>
      <c r="R13" s="250"/>
      <c r="S13" s="254"/>
    </row>
    <row r="14" spans="1:19" ht="17.25" hidden="1" customHeight="1">
      <c r="A14" s="249"/>
      <c r="B14" s="250"/>
      <c r="C14" s="250"/>
      <c r="D14" s="250"/>
      <c r="E14" s="262" t="s">
        <v>605</v>
      </c>
      <c r="F14" s="256"/>
      <c r="G14" s="256"/>
      <c r="H14" s="256"/>
      <c r="I14" s="256"/>
      <c r="J14" s="256"/>
      <c r="K14" s="250"/>
      <c r="L14" s="250"/>
      <c r="M14" s="250"/>
      <c r="N14" s="250"/>
      <c r="O14" s="250"/>
      <c r="P14" s="259"/>
      <c r="Q14" s="259"/>
      <c r="R14" s="250"/>
      <c r="S14" s="254"/>
    </row>
    <row r="15" spans="1:19" ht="17.25" hidden="1" customHeight="1">
      <c r="A15" s="249"/>
      <c r="B15" s="250"/>
      <c r="C15" s="250"/>
      <c r="D15" s="250"/>
      <c r="E15" s="262" t="s">
        <v>605</v>
      </c>
      <c r="F15" s="256"/>
      <c r="G15" s="256"/>
      <c r="H15" s="256"/>
      <c r="I15" s="256"/>
      <c r="J15" s="256"/>
      <c r="K15" s="250"/>
      <c r="L15" s="250"/>
      <c r="M15" s="250"/>
      <c r="N15" s="250"/>
      <c r="O15" s="250"/>
      <c r="P15" s="259"/>
      <c r="Q15" s="259"/>
      <c r="R15" s="250"/>
      <c r="S15" s="254"/>
    </row>
    <row r="16" spans="1:19" ht="17.25" hidden="1" customHeight="1">
      <c r="A16" s="249"/>
      <c r="B16" s="250"/>
      <c r="C16" s="250"/>
      <c r="D16" s="250"/>
      <c r="E16" s="262" t="s">
        <v>605</v>
      </c>
      <c r="F16" s="256"/>
      <c r="G16" s="256"/>
      <c r="H16" s="256"/>
      <c r="I16" s="256"/>
      <c r="J16" s="256"/>
      <c r="K16" s="250"/>
      <c r="L16" s="250"/>
      <c r="M16" s="250"/>
      <c r="N16" s="250"/>
      <c r="O16" s="250"/>
      <c r="P16" s="259"/>
      <c r="Q16" s="259"/>
      <c r="R16" s="250"/>
      <c r="S16" s="254"/>
    </row>
    <row r="17" spans="1:19" ht="17.25" hidden="1" customHeight="1">
      <c r="A17" s="249"/>
      <c r="B17" s="250"/>
      <c r="C17" s="250"/>
      <c r="D17" s="250"/>
      <c r="E17" s="262" t="s">
        <v>605</v>
      </c>
      <c r="F17" s="256"/>
      <c r="G17" s="256"/>
      <c r="H17" s="256"/>
      <c r="I17" s="256"/>
      <c r="J17" s="256"/>
      <c r="K17" s="250"/>
      <c r="L17" s="250"/>
      <c r="M17" s="250"/>
      <c r="N17" s="250"/>
      <c r="O17" s="250"/>
      <c r="P17" s="259"/>
      <c r="Q17" s="259"/>
      <c r="R17" s="250"/>
      <c r="S17" s="254"/>
    </row>
    <row r="18" spans="1:19" ht="17.25" hidden="1" customHeight="1">
      <c r="A18" s="249"/>
      <c r="B18" s="250"/>
      <c r="C18" s="250"/>
      <c r="D18" s="250"/>
      <c r="E18" s="262" t="s">
        <v>605</v>
      </c>
      <c r="F18" s="256"/>
      <c r="G18" s="256"/>
      <c r="H18" s="256"/>
      <c r="I18" s="256"/>
      <c r="J18" s="256"/>
      <c r="K18" s="250"/>
      <c r="L18" s="250"/>
      <c r="M18" s="250"/>
      <c r="N18" s="250"/>
      <c r="O18" s="250"/>
      <c r="P18" s="259"/>
      <c r="Q18" s="259"/>
      <c r="R18" s="250"/>
      <c r="S18" s="254"/>
    </row>
    <row r="19" spans="1:19" ht="17.25" hidden="1" customHeight="1">
      <c r="A19" s="249"/>
      <c r="B19" s="250"/>
      <c r="C19" s="250"/>
      <c r="D19" s="250"/>
      <c r="E19" s="262" t="s">
        <v>605</v>
      </c>
      <c r="F19" s="256"/>
      <c r="G19" s="256"/>
      <c r="H19" s="256"/>
      <c r="I19" s="256"/>
      <c r="J19" s="256"/>
      <c r="K19" s="250"/>
      <c r="L19" s="250"/>
      <c r="M19" s="250"/>
      <c r="N19" s="250"/>
      <c r="O19" s="250"/>
      <c r="P19" s="259"/>
      <c r="Q19" s="259"/>
      <c r="R19" s="250"/>
      <c r="S19" s="254"/>
    </row>
    <row r="20" spans="1:19" ht="17.25" hidden="1" customHeight="1">
      <c r="A20" s="249"/>
      <c r="B20" s="250"/>
      <c r="C20" s="250"/>
      <c r="D20" s="250"/>
      <c r="E20" s="262" t="s">
        <v>605</v>
      </c>
      <c r="F20" s="256"/>
      <c r="G20" s="256"/>
      <c r="H20" s="256"/>
      <c r="I20" s="256"/>
      <c r="J20" s="256"/>
      <c r="K20" s="250"/>
      <c r="L20" s="250"/>
      <c r="M20" s="250"/>
      <c r="N20" s="250"/>
      <c r="O20" s="250"/>
      <c r="P20" s="259"/>
      <c r="Q20" s="259"/>
      <c r="R20" s="250"/>
      <c r="S20" s="254"/>
    </row>
    <row r="21" spans="1:19" ht="17.25" hidden="1" customHeight="1">
      <c r="A21" s="249"/>
      <c r="B21" s="250"/>
      <c r="C21" s="250"/>
      <c r="D21" s="250"/>
      <c r="E21" s="262" t="s">
        <v>605</v>
      </c>
      <c r="F21" s="256"/>
      <c r="G21" s="256"/>
      <c r="H21" s="256"/>
      <c r="I21" s="256"/>
      <c r="J21" s="256"/>
      <c r="K21" s="250"/>
      <c r="L21" s="250"/>
      <c r="M21" s="250"/>
      <c r="N21" s="250"/>
      <c r="O21" s="250"/>
      <c r="P21" s="259"/>
      <c r="Q21" s="259"/>
      <c r="R21" s="250"/>
      <c r="S21" s="254"/>
    </row>
    <row r="22" spans="1:19" ht="17.25" hidden="1" customHeight="1">
      <c r="A22" s="249"/>
      <c r="B22" s="250"/>
      <c r="C22" s="250"/>
      <c r="D22" s="250"/>
      <c r="E22" s="262" t="s">
        <v>605</v>
      </c>
      <c r="F22" s="256"/>
      <c r="G22" s="256"/>
      <c r="H22" s="256"/>
      <c r="I22" s="256"/>
      <c r="J22" s="256"/>
      <c r="K22" s="250"/>
      <c r="L22" s="250"/>
      <c r="M22" s="250"/>
      <c r="N22" s="250"/>
      <c r="O22" s="250"/>
      <c r="P22" s="259"/>
      <c r="Q22" s="259"/>
      <c r="R22" s="250"/>
      <c r="S22" s="254"/>
    </row>
    <row r="23" spans="1:19" ht="17.25" hidden="1" customHeight="1">
      <c r="A23" s="249"/>
      <c r="B23" s="250"/>
      <c r="C23" s="250"/>
      <c r="D23" s="250"/>
      <c r="E23" s="262" t="s">
        <v>605</v>
      </c>
      <c r="F23" s="256"/>
      <c r="G23" s="256"/>
      <c r="H23" s="256"/>
      <c r="I23" s="256"/>
      <c r="J23" s="256"/>
      <c r="K23" s="250"/>
      <c r="L23" s="250"/>
      <c r="M23" s="250"/>
      <c r="N23" s="250"/>
      <c r="O23" s="250"/>
      <c r="P23" s="259"/>
      <c r="Q23" s="259"/>
      <c r="R23" s="250"/>
      <c r="S23" s="254"/>
    </row>
    <row r="24" spans="1:19" ht="17.25" hidden="1" customHeight="1">
      <c r="A24" s="249"/>
      <c r="B24" s="250"/>
      <c r="C24" s="250"/>
      <c r="D24" s="250"/>
      <c r="E24" s="263" t="s">
        <v>605</v>
      </c>
      <c r="F24" s="256"/>
      <c r="G24" s="256"/>
      <c r="H24" s="256"/>
      <c r="I24" s="256"/>
      <c r="J24" s="256"/>
      <c r="K24" s="250"/>
      <c r="L24" s="250"/>
      <c r="M24" s="250"/>
      <c r="N24" s="250"/>
      <c r="O24" s="250"/>
      <c r="P24" s="259"/>
      <c r="Q24" s="259"/>
      <c r="R24" s="250"/>
      <c r="S24" s="254"/>
    </row>
    <row r="25" spans="1:19" ht="17.25" customHeight="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 t="s">
        <v>611</v>
      </c>
      <c r="P25" s="250" t="s">
        <v>612</v>
      </c>
      <c r="Q25" s="250"/>
      <c r="R25" s="250"/>
      <c r="S25" s="254"/>
    </row>
    <row r="26" spans="1:19" ht="17.25" customHeight="1">
      <c r="A26" s="249"/>
      <c r="B26" s="250" t="s">
        <v>613</v>
      </c>
      <c r="C26" s="250"/>
      <c r="D26" s="250"/>
      <c r="E26" s="264" t="s">
        <v>614</v>
      </c>
      <c r="F26" s="265"/>
      <c r="G26" s="265"/>
      <c r="H26" s="265"/>
      <c r="I26" s="265"/>
      <c r="J26" s="253"/>
      <c r="K26" s="250"/>
      <c r="L26" s="250"/>
      <c r="M26" s="250"/>
      <c r="N26" s="250"/>
      <c r="O26" s="266">
        <v>312584</v>
      </c>
      <c r="P26" s="267"/>
      <c r="Q26" s="268"/>
      <c r="R26" s="269"/>
      <c r="S26" s="254"/>
    </row>
    <row r="27" spans="1:19" ht="17.25" customHeight="1">
      <c r="A27" s="249"/>
      <c r="B27" s="250" t="s">
        <v>615</v>
      </c>
      <c r="C27" s="250"/>
      <c r="D27" s="250"/>
      <c r="E27" s="270" t="s">
        <v>616</v>
      </c>
      <c r="F27" s="250"/>
      <c r="G27" s="250"/>
      <c r="H27" s="250"/>
      <c r="I27" s="250"/>
      <c r="J27" s="260"/>
      <c r="K27" s="250"/>
      <c r="L27" s="250"/>
      <c r="M27" s="250"/>
      <c r="N27" s="250"/>
      <c r="O27" s="266"/>
      <c r="P27" s="267"/>
      <c r="Q27" s="268"/>
      <c r="R27" s="269"/>
      <c r="S27" s="254"/>
    </row>
    <row r="28" spans="1:19" ht="17.25" customHeight="1">
      <c r="A28" s="249"/>
      <c r="B28" s="250" t="s">
        <v>617</v>
      </c>
      <c r="C28" s="250"/>
      <c r="D28" s="250"/>
      <c r="E28" s="270" t="s">
        <v>618</v>
      </c>
      <c r="F28" s="250"/>
      <c r="G28" s="250"/>
      <c r="H28" s="250"/>
      <c r="I28" s="250"/>
      <c r="J28" s="260"/>
      <c r="K28" s="250"/>
      <c r="L28" s="250"/>
      <c r="M28" s="250"/>
      <c r="N28" s="250"/>
      <c r="O28" s="266">
        <v>36231258</v>
      </c>
      <c r="P28" s="267"/>
      <c r="Q28" s="268"/>
      <c r="R28" s="269"/>
      <c r="S28" s="254"/>
    </row>
    <row r="29" spans="1:19" ht="17.25" customHeight="1">
      <c r="A29" s="249"/>
      <c r="B29" s="250"/>
      <c r="C29" s="250"/>
      <c r="D29" s="250"/>
      <c r="E29" s="271"/>
      <c r="F29" s="272"/>
      <c r="G29" s="272"/>
      <c r="H29" s="272"/>
      <c r="I29" s="272"/>
      <c r="J29" s="273"/>
      <c r="K29" s="250"/>
      <c r="L29" s="250"/>
      <c r="M29" s="250"/>
      <c r="N29" s="250"/>
      <c r="O29" s="259"/>
      <c r="P29" s="259"/>
      <c r="Q29" s="259"/>
      <c r="R29" s="250"/>
      <c r="S29" s="254"/>
    </row>
    <row r="30" spans="1:19" ht="17.25" customHeight="1">
      <c r="A30" s="249"/>
      <c r="B30" s="250"/>
      <c r="C30" s="250"/>
      <c r="D30" s="250"/>
      <c r="E30" s="274" t="s">
        <v>619</v>
      </c>
      <c r="F30" s="250"/>
      <c r="G30" s="250" t="s">
        <v>620</v>
      </c>
      <c r="H30" s="250"/>
      <c r="I30" s="250"/>
      <c r="J30" s="250"/>
      <c r="K30" s="250"/>
      <c r="L30" s="250"/>
      <c r="M30" s="250"/>
      <c r="N30" s="250"/>
      <c r="O30" s="274" t="s">
        <v>621</v>
      </c>
      <c r="P30" s="259"/>
      <c r="Q30" s="259"/>
      <c r="R30" s="275"/>
      <c r="S30" s="254"/>
    </row>
    <row r="31" spans="1:19" ht="17.25" customHeight="1">
      <c r="A31" s="249"/>
      <c r="B31" s="250"/>
      <c r="C31" s="250"/>
      <c r="D31" s="250"/>
      <c r="E31" s="266"/>
      <c r="F31" s="250"/>
      <c r="G31" s="267"/>
      <c r="H31" s="276" t="s">
        <v>622</v>
      </c>
      <c r="I31" s="277"/>
      <c r="J31" s="250"/>
      <c r="K31" s="250"/>
      <c r="L31" s="250"/>
      <c r="M31" s="250"/>
      <c r="N31" s="250"/>
      <c r="O31" s="278" t="s">
        <v>623</v>
      </c>
      <c r="P31" s="259"/>
      <c r="Q31" s="259"/>
      <c r="R31" s="279"/>
      <c r="S31" s="254"/>
    </row>
    <row r="32" spans="1:19" ht="0.75" customHeight="1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2"/>
    </row>
    <row r="33" spans="1:19" ht="20.25" customHeight="1">
      <c r="A33" s="283"/>
      <c r="B33" s="284"/>
      <c r="C33" s="284"/>
      <c r="D33" s="284"/>
      <c r="E33" s="285" t="s">
        <v>624</v>
      </c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6"/>
    </row>
    <row r="34" spans="1:19" ht="20.25" customHeight="1">
      <c r="A34" s="287" t="s">
        <v>625</v>
      </c>
      <c r="B34" s="288"/>
      <c r="C34" s="288"/>
      <c r="D34" s="289"/>
      <c r="E34" s="290" t="s">
        <v>626</v>
      </c>
      <c r="F34" s="289"/>
      <c r="G34" s="290" t="s">
        <v>627</v>
      </c>
      <c r="H34" s="288"/>
      <c r="I34" s="289"/>
      <c r="J34" s="290" t="s">
        <v>628</v>
      </c>
      <c r="K34" s="288"/>
      <c r="L34" s="290" t="s">
        <v>629</v>
      </c>
      <c r="M34" s="288"/>
      <c r="N34" s="288"/>
      <c r="O34" s="289"/>
      <c r="P34" s="290" t="s">
        <v>630</v>
      </c>
      <c r="Q34" s="288"/>
      <c r="R34" s="288"/>
      <c r="S34" s="291"/>
    </row>
    <row r="35" spans="1:19" ht="20.25" customHeight="1">
      <c r="A35" s="292"/>
      <c r="B35" s="293"/>
      <c r="C35" s="293"/>
      <c r="D35" s="294">
        <v>0</v>
      </c>
      <c r="E35" s="295">
        <f>IF(D35=0,0,R47/D35)</f>
        <v>0</v>
      </c>
      <c r="F35" s="296"/>
      <c r="G35" s="297"/>
      <c r="H35" s="293"/>
      <c r="I35" s="294">
        <v>0</v>
      </c>
      <c r="J35" s="295">
        <f>IF(I35=0,0,R47/I35)</f>
        <v>0</v>
      </c>
      <c r="K35" s="298"/>
      <c r="L35" s="297"/>
      <c r="M35" s="293"/>
      <c r="N35" s="293"/>
      <c r="O35" s="294">
        <v>0</v>
      </c>
      <c r="P35" s="297"/>
      <c r="Q35" s="293"/>
      <c r="R35" s="299">
        <f>IF(O35=0,0,R47/O35)</f>
        <v>0</v>
      </c>
      <c r="S35" s="300"/>
    </row>
    <row r="36" spans="1:19" ht="20.25" customHeight="1">
      <c r="A36" s="283"/>
      <c r="B36" s="284"/>
      <c r="C36" s="284"/>
      <c r="D36" s="284"/>
      <c r="E36" s="285" t="s">
        <v>631</v>
      </c>
      <c r="F36" s="284"/>
      <c r="G36" s="284"/>
      <c r="H36" s="284"/>
      <c r="I36" s="284"/>
      <c r="J36" s="301" t="s">
        <v>632</v>
      </c>
      <c r="K36" s="284"/>
      <c r="L36" s="284"/>
      <c r="M36" s="284"/>
      <c r="N36" s="284"/>
      <c r="O36" s="284"/>
      <c r="P36" s="284"/>
      <c r="Q36" s="284"/>
      <c r="R36" s="284"/>
      <c r="S36" s="286"/>
    </row>
    <row r="37" spans="1:19" ht="20.25" customHeight="1">
      <c r="A37" s="302" t="s">
        <v>633</v>
      </c>
      <c r="B37" s="303"/>
      <c r="C37" s="304" t="s">
        <v>634</v>
      </c>
      <c r="D37" s="305"/>
      <c r="E37" s="305"/>
      <c r="F37" s="306"/>
      <c r="G37" s="302" t="s">
        <v>635</v>
      </c>
      <c r="H37" s="307"/>
      <c r="I37" s="304" t="s">
        <v>636</v>
      </c>
      <c r="J37" s="305"/>
      <c r="K37" s="305"/>
      <c r="L37" s="302" t="s">
        <v>637</v>
      </c>
      <c r="M37" s="307"/>
      <c r="N37" s="304" t="s">
        <v>638</v>
      </c>
      <c r="O37" s="305"/>
      <c r="P37" s="305"/>
      <c r="Q37" s="305"/>
      <c r="R37" s="305"/>
      <c r="S37" s="306"/>
    </row>
    <row r="38" spans="1:19" ht="20.25" customHeight="1">
      <c r="A38" s="308">
        <v>1</v>
      </c>
      <c r="B38" s="309" t="s">
        <v>58</v>
      </c>
      <c r="C38" s="253"/>
      <c r="D38" s="310" t="s">
        <v>639</v>
      </c>
      <c r="E38" s="311">
        <v>3311777.4419999998</v>
      </c>
      <c r="F38" s="312"/>
      <c r="G38" s="308">
        <v>8</v>
      </c>
      <c r="H38" s="313" t="s">
        <v>640</v>
      </c>
      <c r="I38" s="269"/>
      <c r="J38" s="314">
        <v>0</v>
      </c>
      <c r="K38" s="315"/>
      <c r="L38" s="308">
        <v>13</v>
      </c>
      <c r="M38" s="267" t="s">
        <v>641</v>
      </c>
      <c r="N38" s="316"/>
      <c r="O38" s="316"/>
      <c r="P38" s="317">
        <f>M48</f>
        <v>20</v>
      </c>
      <c r="Q38" s="318" t="s">
        <v>642</v>
      </c>
      <c r="R38" s="311">
        <v>0</v>
      </c>
      <c r="S38" s="312"/>
    </row>
    <row r="39" spans="1:19" ht="20.25" customHeight="1">
      <c r="A39" s="308">
        <v>2</v>
      </c>
      <c r="B39" s="319"/>
      <c r="C39" s="273"/>
      <c r="D39" s="310" t="s">
        <v>643</v>
      </c>
      <c r="E39" s="311"/>
      <c r="F39" s="312"/>
      <c r="G39" s="308">
        <v>9</v>
      </c>
      <c r="H39" s="250" t="s">
        <v>644</v>
      </c>
      <c r="I39" s="310"/>
      <c r="J39" s="314">
        <v>0</v>
      </c>
      <c r="K39" s="315"/>
      <c r="L39" s="308">
        <v>14</v>
      </c>
      <c r="M39" s="267" t="s">
        <v>645</v>
      </c>
      <c r="N39" s="316"/>
      <c r="O39" s="316"/>
      <c r="P39" s="317">
        <f>M48</f>
        <v>20</v>
      </c>
      <c r="Q39" s="318" t="s">
        <v>642</v>
      </c>
      <c r="R39" s="311">
        <v>0</v>
      </c>
      <c r="S39" s="312"/>
    </row>
    <row r="40" spans="1:19" ht="20.25" customHeight="1">
      <c r="A40" s="308">
        <v>3</v>
      </c>
      <c r="B40" s="309" t="s">
        <v>457</v>
      </c>
      <c r="C40" s="253"/>
      <c r="D40" s="310" t="s">
        <v>639</v>
      </c>
      <c r="E40" s="311"/>
      <c r="F40" s="312"/>
      <c r="G40" s="308">
        <v>10</v>
      </c>
      <c r="H40" s="313" t="s">
        <v>646</v>
      </c>
      <c r="I40" s="269"/>
      <c r="J40" s="314">
        <v>0</v>
      </c>
      <c r="K40" s="315"/>
      <c r="L40" s="308">
        <v>15</v>
      </c>
      <c r="M40" s="267" t="s">
        <v>647</v>
      </c>
      <c r="N40" s="316"/>
      <c r="O40" s="316"/>
      <c r="P40" s="317">
        <f>M48</f>
        <v>20</v>
      </c>
      <c r="Q40" s="318" t="s">
        <v>642</v>
      </c>
      <c r="R40" s="311">
        <v>0</v>
      </c>
      <c r="S40" s="312"/>
    </row>
    <row r="41" spans="1:19" ht="20.25" customHeight="1">
      <c r="A41" s="308">
        <v>4</v>
      </c>
      <c r="B41" s="319"/>
      <c r="C41" s="273"/>
      <c r="D41" s="310" t="s">
        <v>643</v>
      </c>
      <c r="E41" s="311"/>
      <c r="F41" s="312"/>
      <c r="G41" s="308">
        <v>11</v>
      </c>
      <c r="H41" s="313"/>
      <c r="I41" s="269"/>
      <c r="J41" s="314">
        <v>0</v>
      </c>
      <c r="K41" s="315"/>
      <c r="L41" s="308">
        <v>16</v>
      </c>
      <c r="M41" s="267" t="s">
        <v>648</v>
      </c>
      <c r="N41" s="316"/>
      <c r="O41" s="316"/>
      <c r="P41" s="317">
        <f>M48</f>
        <v>20</v>
      </c>
      <c r="Q41" s="318" t="s">
        <v>642</v>
      </c>
      <c r="R41" s="311">
        <v>0</v>
      </c>
      <c r="S41" s="312"/>
    </row>
    <row r="42" spans="1:19" ht="20.25" customHeight="1">
      <c r="A42" s="308">
        <v>5</v>
      </c>
      <c r="B42" s="309" t="s">
        <v>649</v>
      </c>
      <c r="C42" s="253"/>
      <c r="D42" s="310" t="s">
        <v>639</v>
      </c>
      <c r="E42" s="311">
        <v>38594.410000000003</v>
      </c>
      <c r="F42" s="312"/>
      <c r="G42" s="320"/>
      <c r="H42" s="316"/>
      <c r="I42" s="269"/>
      <c r="J42" s="321"/>
      <c r="K42" s="315"/>
      <c r="L42" s="308">
        <v>17</v>
      </c>
      <c r="M42" s="267" t="s">
        <v>650</v>
      </c>
      <c r="N42" s="316"/>
      <c r="O42" s="316"/>
      <c r="P42" s="317">
        <f>M48</f>
        <v>20</v>
      </c>
      <c r="Q42" s="318" t="s">
        <v>642</v>
      </c>
      <c r="R42" s="311">
        <v>0</v>
      </c>
      <c r="S42" s="312"/>
    </row>
    <row r="43" spans="1:19" ht="20.25" customHeight="1">
      <c r="A43" s="308">
        <v>6</v>
      </c>
      <c r="B43" s="319"/>
      <c r="C43" s="273"/>
      <c r="D43" s="310" t="s">
        <v>643</v>
      </c>
      <c r="E43" s="311"/>
      <c r="F43" s="312"/>
      <c r="G43" s="320"/>
      <c r="H43" s="316"/>
      <c r="I43" s="269"/>
      <c r="J43" s="321"/>
      <c r="K43" s="315"/>
      <c r="L43" s="308">
        <v>18</v>
      </c>
      <c r="M43" s="313" t="s">
        <v>651</v>
      </c>
      <c r="N43" s="316"/>
      <c r="O43" s="316"/>
      <c r="P43" s="316"/>
      <c r="Q43" s="316"/>
      <c r="R43" s="311"/>
      <c r="S43" s="312"/>
    </row>
    <row r="44" spans="1:19" ht="20.25" customHeight="1">
      <c r="A44" s="308">
        <v>7</v>
      </c>
      <c r="B44" s="322" t="s">
        <v>652</v>
      </c>
      <c r="C44" s="316"/>
      <c r="D44" s="269"/>
      <c r="E44" s="323">
        <f>SUM(E38:E43)</f>
        <v>3350371.852</v>
      </c>
      <c r="F44" s="286"/>
      <c r="G44" s="308">
        <v>12</v>
      </c>
      <c r="H44" s="322" t="s">
        <v>653</v>
      </c>
      <c r="I44" s="269"/>
      <c r="J44" s="324">
        <f>SUM(J38:J41)</f>
        <v>0</v>
      </c>
      <c r="K44" s="325"/>
      <c r="L44" s="308">
        <v>19</v>
      </c>
      <c r="M44" s="322" t="s">
        <v>654</v>
      </c>
      <c r="N44" s="316"/>
      <c r="O44" s="316"/>
      <c r="P44" s="316"/>
      <c r="Q44" s="312"/>
      <c r="R44" s="323">
        <f>SUM(R38:R43)</f>
        <v>0</v>
      </c>
      <c r="S44" s="286"/>
    </row>
    <row r="45" spans="1:19" ht="20.25" customHeight="1">
      <c r="A45" s="326">
        <v>20</v>
      </c>
      <c r="B45" s="327" t="s">
        <v>655</v>
      </c>
      <c r="C45" s="328"/>
      <c r="D45" s="329"/>
      <c r="E45" s="330"/>
      <c r="F45" s="282"/>
      <c r="G45" s="326">
        <v>21</v>
      </c>
      <c r="H45" s="327" t="s">
        <v>656</v>
      </c>
      <c r="I45" s="329"/>
      <c r="J45" s="331">
        <v>0</v>
      </c>
      <c r="K45" s="332">
        <f>M48</f>
        <v>20</v>
      </c>
      <c r="L45" s="326">
        <v>22</v>
      </c>
      <c r="M45" s="327" t="s">
        <v>657</v>
      </c>
      <c r="N45" s="328"/>
      <c r="O45" s="281"/>
      <c r="P45" s="281"/>
      <c r="Q45" s="281"/>
      <c r="R45" s="330"/>
      <c r="S45" s="282"/>
    </row>
    <row r="46" spans="1:19" ht="20.25" customHeight="1">
      <c r="A46" s="333" t="s">
        <v>615</v>
      </c>
      <c r="B46" s="247"/>
      <c r="C46" s="247"/>
      <c r="D46" s="247"/>
      <c r="E46" s="247"/>
      <c r="F46" s="334"/>
      <c r="G46" s="335"/>
      <c r="H46" s="247"/>
      <c r="I46" s="247"/>
      <c r="J46" s="247"/>
      <c r="K46" s="247"/>
      <c r="L46" s="302" t="s">
        <v>57</v>
      </c>
      <c r="M46" s="289"/>
      <c r="N46" s="304" t="s">
        <v>658</v>
      </c>
      <c r="O46" s="288"/>
      <c r="P46" s="288"/>
      <c r="Q46" s="288"/>
      <c r="R46" s="288"/>
      <c r="S46" s="291"/>
    </row>
    <row r="47" spans="1:19" ht="20.25" customHeight="1">
      <c r="A47" s="249"/>
      <c r="B47" s="250"/>
      <c r="C47" s="250"/>
      <c r="D47" s="250"/>
      <c r="E47" s="250"/>
      <c r="F47" s="260"/>
      <c r="G47" s="336"/>
      <c r="H47" s="250"/>
      <c r="I47" s="250"/>
      <c r="J47" s="250"/>
      <c r="K47" s="250"/>
      <c r="L47" s="308">
        <v>23</v>
      </c>
      <c r="M47" s="313" t="s">
        <v>659</v>
      </c>
      <c r="N47" s="316"/>
      <c r="O47" s="316"/>
      <c r="P47" s="316"/>
      <c r="Q47" s="312"/>
      <c r="R47" s="323">
        <f>E44</f>
        <v>3350371.852</v>
      </c>
      <c r="S47" s="337">
        <f>E44+J44+R44+E45+J45+R45</f>
        <v>3350371.852</v>
      </c>
    </row>
    <row r="48" spans="1:19" ht="20.25" customHeight="1">
      <c r="A48" s="338" t="s">
        <v>660</v>
      </c>
      <c r="B48" s="272"/>
      <c r="C48" s="272"/>
      <c r="D48" s="272"/>
      <c r="E48" s="272"/>
      <c r="F48" s="273"/>
      <c r="G48" s="339" t="s">
        <v>661</v>
      </c>
      <c r="H48" s="272"/>
      <c r="I48" s="272"/>
      <c r="J48" s="272"/>
      <c r="K48" s="272"/>
      <c r="L48" s="308">
        <v>24</v>
      </c>
      <c r="M48" s="340">
        <v>20</v>
      </c>
      <c r="N48" s="269" t="s">
        <v>642</v>
      </c>
      <c r="O48" s="341">
        <f>R47</f>
        <v>3350371.852</v>
      </c>
      <c r="P48" s="272" t="s">
        <v>662</v>
      </c>
      <c r="Q48" s="272"/>
      <c r="R48" s="342">
        <f>O48*0.2</f>
        <v>670074.37040000001</v>
      </c>
      <c r="S48" s="343">
        <f>O48*M48/100</f>
        <v>670074.37040000001</v>
      </c>
    </row>
    <row r="49" spans="1:19" ht="20.25" customHeight="1" thickBot="1">
      <c r="A49" s="344" t="s">
        <v>613</v>
      </c>
      <c r="B49" s="265"/>
      <c r="C49" s="265"/>
      <c r="D49" s="265"/>
      <c r="E49" s="265"/>
      <c r="F49" s="253"/>
      <c r="G49" s="345"/>
      <c r="H49" s="265"/>
      <c r="I49" s="265"/>
      <c r="J49" s="265"/>
      <c r="K49" s="265"/>
      <c r="L49" s="308">
        <v>25</v>
      </c>
      <c r="M49" s="340">
        <v>20</v>
      </c>
      <c r="N49" s="269" t="s">
        <v>642</v>
      </c>
      <c r="O49" s="341"/>
      <c r="P49" s="316" t="s">
        <v>662</v>
      </c>
      <c r="Q49" s="316"/>
      <c r="R49" s="311"/>
      <c r="S49" s="346">
        <f>O49*M49/100</f>
        <v>0</v>
      </c>
    </row>
    <row r="50" spans="1:19" ht="20.25" customHeight="1" thickBot="1">
      <c r="A50" s="249"/>
      <c r="B50" s="250"/>
      <c r="C50" s="250"/>
      <c r="D50" s="250"/>
      <c r="E50" s="250"/>
      <c r="F50" s="260"/>
      <c r="G50" s="336"/>
      <c r="H50" s="250"/>
      <c r="I50" s="250"/>
      <c r="J50" s="250"/>
      <c r="K50" s="250"/>
      <c r="L50" s="326">
        <v>26</v>
      </c>
      <c r="M50" s="347" t="s">
        <v>663</v>
      </c>
      <c r="N50" s="328"/>
      <c r="O50" s="328"/>
      <c r="P50" s="328"/>
      <c r="Q50" s="281"/>
      <c r="R50" s="348">
        <f>R47+R48+R49</f>
        <v>4020446.2223999999</v>
      </c>
      <c r="S50" s="349"/>
    </row>
    <row r="51" spans="1:19" ht="20.25" customHeight="1">
      <c r="A51" s="338" t="s">
        <v>664</v>
      </c>
      <c r="B51" s="272"/>
      <c r="C51" s="272"/>
      <c r="D51" s="272"/>
      <c r="E51" s="272"/>
      <c r="F51" s="273"/>
      <c r="G51" s="339" t="s">
        <v>661</v>
      </c>
      <c r="H51" s="272"/>
      <c r="I51" s="272"/>
      <c r="J51" s="272"/>
      <c r="K51" s="272"/>
      <c r="L51" s="302" t="s">
        <v>665</v>
      </c>
      <c r="M51" s="289"/>
      <c r="N51" s="304" t="s">
        <v>666</v>
      </c>
      <c r="O51" s="288"/>
      <c r="P51" s="288"/>
      <c r="Q51" s="288"/>
      <c r="R51" s="350"/>
      <c r="S51" s="291"/>
    </row>
    <row r="52" spans="1:19" ht="20.25" customHeight="1">
      <c r="A52" s="344" t="s">
        <v>617</v>
      </c>
      <c r="B52" s="265"/>
      <c r="C52" s="265"/>
      <c r="D52" s="265"/>
      <c r="E52" s="265"/>
      <c r="F52" s="253"/>
      <c r="G52" s="345"/>
      <c r="H52" s="265"/>
      <c r="I52" s="265"/>
      <c r="J52" s="265"/>
      <c r="K52" s="265"/>
      <c r="L52" s="308">
        <v>27</v>
      </c>
      <c r="M52" s="313" t="s">
        <v>667</v>
      </c>
      <c r="N52" s="316"/>
      <c r="O52" s="316"/>
      <c r="P52" s="316"/>
      <c r="Q52" s="269"/>
      <c r="R52" s="311">
        <v>0</v>
      </c>
      <c r="S52" s="312"/>
    </row>
    <row r="53" spans="1:19" ht="20.25" customHeight="1">
      <c r="A53" s="249"/>
      <c r="B53" s="250"/>
      <c r="C53" s="250"/>
      <c r="D53" s="250"/>
      <c r="E53" s="250"/>
      <c r="F53" s="260"/>
      <c r="G53" s="336"/>
      <c r="H53" s="250"/>
      <c r="I53" s="250"/>
      <c r="J53" s="250"/>
      <c r="K53" s="250"/>
      <c r="L53" s="308">
        <v>28</v>
      </c>
      <c r="M53" s="313" t="s">
        <v>668</v>
      </c>
      <c r="N53" s="316"/>
      <c r="O53" s="316"/>
      <c r="P53" s="316"/>
      <c r="Q53" s="269"/>
      <c r="R53" s="311">
        <v>0</v>
      </c>
      <c r="S53" s="312"/>
    </row>
    <row r="54" spans="1:19" ht="20.25" customHeight="1">
      <c r="A54" s="351" t="s">
        <v>660</v>
      </c>
      <c r="B54" s="281"/>
      <c r="C54" s="281"/>
      <c r="D54" s="281"/>
      <c r="E54" s="281"/>
      <c r="F54" s="352"/>
      <c r="G54" s="353" t="s">
        <v>661</v>
      </c>
      <c r="H54" s="281"/>
      <c r="I54" s="281"/>
      <c r="J54" s="281"/>
      <c r="K54" s="281"/>
      <c r="L54" s="326">
        <v>29</v>
      </c>
      <c r="M54" s="327" t="s">
        <v>669</v>
      </c>
      <c r="N54" s="328"/>
      <c r="O54" s="328"/>
      <c r="P54" s="328"/>
      <c r="Q54" s="329"/>
      <c r="R54" s="295">
        <v>0</v>
      </c>
      <c r="S54" s="354"/>
    </row>
  </sheetData>
  <mergeCells count="4">
    <mergeCell ref="E5:J5"/>
    <mergeCell ref="E7:J7"/>
    <mergeCell ref="E9:J9"/>
    <mergeCell ref="P9:R9"/>
  </mergeCells>
  <pageMargins left="0.7" right="0.7" top="0.75" bottom="0.75" header="0.3" footer="0.3"/>
  <pageSetup paperSize="9" scale="91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80"/>
  <sheetViews>
    <sheetView topLeftCell="A2" workbookViewId="0">
      <selection activeCell="H15" sqref="H15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80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80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80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80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80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80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80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80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80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80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80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80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80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80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80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80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80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80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80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80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80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80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80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80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80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80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80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80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80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80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80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80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80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80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80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80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80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80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80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80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80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80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80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80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80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80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80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80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80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80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80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80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80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80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80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80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80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80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80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80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80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80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80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80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4"/>
      <c r="P1" s="54"/>
    </row>
    <row r="2" spans="1:16" ht="15">
      <c r="A2" s="8" t="s">
        <v>36</v>
      </c>
      <c r="B2" s="9"/>
      <c r="C2" s="9" t="str">
        <f>'[25]Krycí list'!E5</f>
        <v>KANALIZÁZIA SPLAŠKOVÝCH OV CHTELNICA STAVBA č. 2 - 5 Etapa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54"/>
      <c r="P2" s="54"/>
    </row>
    <row r="3" spans="1:16" ht="15">
      <c r="A3" s="8" t="s">
        <v>37</v>
      </c>
      <c r="B3" s="9"/>
      <c r="C3" s="96" t="s">
        <v>490</v>
      </c>
      <c r="D3" s="96"/>
      <c r="E3" s="9"/>
      <c r="F3" s="9"/>
      <c r="G3" s="9"/>
      <c r="H3" s="9"/>
      <c r="I3" s="9"/>
      <c r="J3" s="9"/>
      <c r="K3" s="9"/>
      <c r="L3" s="5"/>
      <c r="M3" s="5"/>
      <c r="N3" s="5"/>
      <c r="O3" s="54"/>
      <c r="P3" s="54"/>
    </row>
    <row r="4" spans="1:16" ht="15">
      <c r="A4" s="8" t="s">
        <v>38</v>
      </c>
      <c r="B4" s="9"/>
      <c r="C4" s="9" t="str">
        <f>'[25]Krycí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54"/>
      <c r="P4" s="54"/>
    </row>
    <row r="5" spans="1:16" ht="15">
      <c r="A5" s="9" t="s">
        <v>39</v>
      </c>
      <c r="B5" s="9"/>
      <c r="C5" s="9" t="str">
        <f>'[25]Krycí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54"/>
      <c r="P5" s="54"/>
    </row>
    <row r="6" spans="1:16" ht="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54"/>
      <c r="P6" s="54"/>
    </row>
    <row r="7" spans="1:16" ht="15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54"/>
      <c r="P7" s="54"/>
    </row>
    <row r="8" spans="1:16" ht="15">
      <c r="A8" s="9" t="s">
        <v>41</v>
      </c>
      <c r="B8" s="9"/>
      <c r="C8" s="9" t="str">
        <f>'[25]Krycí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54"/>
      <c r="P8" s="54"/>
    </row>
    <row r="9" spans="1:16" ht="15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54"/>
      <c r="P9" s="54"/>
    </row>
    <row r="10" spans="1:16" ht="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4"/>
      <c r="P10" s="54"/>
    </row>
    <row r="11" spans="1:16" ht="22.5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55" t="s">
        <v>55</v>
      </c>
      <c r="P11" s="56" t="s">
        <v>56</v>
      </c>
    </row>
    <row r="12" spans="1:16" ht="15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57">
        <v>11</v>
      </c>
      <c r="P12" s="58">
        <v>12</v>
      </c>
    </row>
    <row r="13" spans="1:16" ht="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97"/>
      <c r="O13" s="59"/>
      <c r="P13" s="60"/>
    </row>
    <row r="14" spans="1:16" s="65" customFormat="1" ht="15">
      <c r="A14" s="98"/>
      <c r="B14" s="99"/>
      <c r="C14" s="98"/>
      <c r="D14" s="100" t="s">
        <v>94</v>
      </c>
      <c r="E14" s="101" t="s">
        <v>277</v>
      </c>
      <c r="F14" s="102"/>
      <c r="G14" s="103"/>
      <c r="H14" s="98"/>
      <c r="I14" s="104"/>
      <c r="J14" s="98"/>
      <c r="K14" s="105"/>
      <c r="L14" s="98"/>
      <c r="M14" s="105"/>
      <c r="N14" s="98"/>
      <c r="P14" s="66"/>
    </row>
    <row r="15" spans="1:16" s="65" customFormat="1">
      <c r="A15" s="106"/>
      <c r="B15" s="107"/>
      <c r="C15" s="106"/>
      <c r="D15" s="108" t="s">
        <v>491</v>
      </c>
      <c r="E15" s="109" t="s">
        <v>492</v>
      </c>
      <c r="F15" s="110" t="s">
        <v>225</v>
      </c>
      <c r="G15" s="111">
        <v>1</v>
      </c>
      <c r="H15" s="112">
        <v>3990</v>
      </c>
      <c r="I15" s="113">
        <v>4500</v>
      </c>
      <c r="J15" s="106"/>
      <c r="K15" s="114"/>
      <c r="L15" s="106"/>
      <c r="M15" s="114"/>
      <c r="N15" s="106"/>
      <c r="P15" s="68"/>
    </row>
    <row r="16" spans="1:16" s="72" customFormat="1" ht="12.75">
      <c r="A16" s="115"/>
      <c r="B16" s="115"/>
      <c r="C16" s="115"/>
      <c r="D16" s="116"/>
      <c r="E16" s="117" t="s">
        <v>493</v>
      </c>
      <c r="F16" s="117"/>
      <c r="G16" s="118"/>
      <c r="H16" s="119"/>
      <c r="I16" s="119">
        <f>I15</f>
        <v>4500</v>
      </c>
      <c r="J16" s="120"/>
      <c r="K16" s="121"/>
      <c r="L16" s="120"/>
      <c r="M16" s="121"/>
      <c r="N16" s="122"/>
      <c r="O16" s="77"/>
    </row>
    <row r="17" spans="1:16" s="72" customFormat="1">
      <c r="A17" s="71"/>
      <c r="B17" s="71"/>
      <c r="C17" s="71"/>
      <c r="F17" s="71"/>
      <c r="G17" s="73"/>
      <c r="H17" s="123"/>
      <c r="I17" s="123"/>
      <c r="J17" s="75"/>
      <c r="K17" s="73"/>
      <c r="L17" s="75"/>
      <c r="M17" s="73"/>
      <c r="N17" s="76"/>
      <c r="O17" s="77"/>
    </row>
    <row r="18" spans="1:16" s="72" customFormat="1">
      <c r="A18" s="71"/>
      <c r="B18" s="71"/>
      <c r="C18" s="71"/>
      <c r="F18" s="71"/>
      <c r="G18" s="73"/>
      <c r="H18" s="123"/>
      <c r="I18" s="123"/>
      <c r="J18" s="75"/>
      <c r="K18" s="73"/>
      <c r="L18" s="75"/>
      <c r="M18" s="73"/>
      <c r="N18" s="76"/>
      <c r="O18" s="77"/>
    </row>
    <row r="19" spans="1:16" s="72" customFormat="1">
      <c r="A19" s="71"/>
      <c r="B19" s="71"/>
      <c r="C19" s="71"/>
      <c r="F19" s="71"/>
      <c r="G19" s="73"/>
      <c r="H19" s="123"/>
      <c r="I19" s="123"/>
      <c r="J19" s="75"/>
      <c r="K19" s="73"/>
      <c r="L19" s="75"/>
      <c r="M19" s="73"/>
      <c r="N19" s="76"/>
      <c r="O19" s="77"/>
    </row>
    <row r="20" spans="1:16" s="72" customFormat="1">
      <c r="A20" s="71"/>
      <c r="B20" s="71"/>
      <c r="C20" s="71"/>
      <c r="F20" s="71"/>
      <c r="G20" s="73"/>
      <c r="H20" s="123"/>
      <c r="I20" s="123"/>
      <c r="J20" s="75"/>
      <c r="K20" s="73"/>
      <c r="L20" s="75"/>
      <c r="M20" s="73"/>
      <c r="N20" s="76"/>
      <c r="O20" s="77"/>
    </row>
    <row r="21" spans="1:16" s="72" customFormat="1">
      <c r="A21" s="71"/>
      <c r="B21" s="71"/>
      <c r="C21" s="71"/>
      <c r="F21" s="71"/>
      <c r="G21" s="73"/>
      <c r="H21" s="123"/>
      <c r="I21" s="123"/>
      <c r="J21" s="75"/>
      <c r="K21" s="73"/>
      <c r="L21" s="75"/>
      <c r="M21" s="73"/>
      <c r="N21" s="76"/>
      <c r="O21" s="77"/>
    </row>
    <row r="22" spans="1:16" s="72" customFormat="1">
      <c r="A22" s="71"/>
      <c r="B22" s="71"/>
      <c r="C22" s="71"/>
      <c r="F22" s="71"/>
      <c r="G22" s="73"/>
      <c r="H22" s="123"/>
      <c r="I22" s="123"/>
      <c r="J22" s="75"/>
      <c r="K22" s="73"/>
      <c r="L22" s="75"/>
      <c r="M22" s="73"/>
      <c r="N22" s="76"/>
      <c r="O22" s="77"/>
    </row>
    <row r="23" spans="1:16" s="72" customFormat="1">
      <c r="A23" s="71"/>
      <c r="B23" s="71"/>
      <c r="C23" s="71"/>
      <c r="F23" s="71"/>
      <c r="G23" s="73"/>
      <c r="H23" s="123"/>
      <c r="I23" s="123"/>
      <c r="J23" s="75"/>
      <c r="K23" s="73"/>
      <c r="L23" s="75"/>
      <c r="M23" s="73"/>
      <c r="N23" s="76"/>
      <c r="O23" s="77"/>
    </row>
    <row r="24" spans="1:16" s="72" customFormat="1">
      <c r="A24" s="71"/>
      <c r="B24" s="71"/>
      <c r="C24" s="71"/>
      <c r="F24" s="71"/>
      <c r="G24" s="73"/>
      <c r="H24" s="123"/>
      <c r="I24" s="123"/>
      <c r="J24" s="75"/>
      <c r="K24" s="73"/>
      <c r="L24" s="75"/>
      <c r="M24" s="73"/>
      <c r="N24" s="76"/>
      <c r="O24" s="77"/>
    </row>
    <row r="25" spans="1:16" s="72" customFormat="1">
      <c r="A25" s="71"/>
      <c r="B25" s="71"/>
      <c r="C25" s="71"/>
      <c r="F25" s="71"/>
      <c r="G25" s="73"/>
      <c r="H25" s="123"/>
      <c r="I25" s="123"/>
      <c r="J25" s="75"/>
      <c r="K25" s="73"/>
      <c r="L25" s="75"/>
      <c r="M25" s="73"/>
      <c r="N25" s="76"/>
      <c r="O25" s="77"/>
    </row>
    <row r="26" spans="1:16" s="72" customFormat="1">
      <c r="A26" s="71"/>
      <c r="B26" s="71"/>
      <c r="C26" s="71"/>
      <c r="F26" s="71"/>
      <c r="G26" s="73"/>
      <c r="H26" s="123"/>
      <c r="I26" s="123"/>
      <c r="J26" s="75"/>
      <c r="K26" s="73"/>
      <c r="L26" s="75"/>
      <c r="M26" s="73"/>
      <c r="N26" s="76"/>
      <c r="O26" s="77"/>
    </row>
    <row r="27" spans="1:16" s="72" customFormat="1">
      <c r="A27" s="71"/>
      <c r="B27" s="71"/>
      <c r="C27" s="71"/>
      <c r="F27" s="71"/>
      <c r="G27" s="73"/>
      <c r="H27" s="123"/>
      <c r="I27" s="123"/>
      <c r="J27" s="75"/>
      <c r="K27" s="73"/>
      <c r="L27" s="75"/>
      <c r="M27" s="73"/>
      <c r="N27" s="76"/>
      <c r="O27" s="77"/>
    </row>
    <row r="28" spans="1:16" s="72" customFormat="1">
      <c r="A28" s="71"/>
      <c r="B28" s="71"/>
      <c r="C28" s="71"/>
      <c r="F28" s="71"/>
      <c r="G28" s="73"/>
      <c r="H28" s="123"/>
      <c r="I28" s="123"/>
      <c r="J28" s="75"/>
      <c r="K28" s="73"/>
      <c r="L28" s="75"/>
      <c r="M28" s="73"/>
      <c r="N28" s="76"/>
      <c r="O28" s="77"/>
    </row>
    <row r="29" spans="1:16" s="72" customFormat="1">
      <c r="A29" s="71"/>
      <c r="B29" s="71"/>
      <c r="C29" s="71"/>
      <c r="F29" s="71"/>
      <c r="G29" s="73"/>
      <c r="H29" s="123"/>
      <c r="I29" s="123"/>
      <c r="J29" s="75"/>
      <c r="K29" s="73"/>
      <c r="L29" s="75"/>
      <c r="M29" s="73"/>
      <c r="N29" s="76"/>
      <c r="O29" s="77"/>
    </row>
    <row r="30" spans="1:16" s="72" customFormat="1">
      <c r="A30" s="71"/>
      <c r="B30" s="71"/>
      <c r="C30" s="71"/>
      <c r="F30" s="71"/>
      <c r="G30" s="73"/>
      <c r="H30" s="74"/>
      <c r="I30" s="74"/>
      <c r="J30" s="75"/>
      <c r="K30" s="73"/>
      <c r="L30" s="75"/>
      <c r="M30" s="73"/>
      <c r="N30" s="76"/>
      <c r="O30" s="77"/>
    </row>
    <row r="31" spans="1:16" s="72" customFormat="1">
      <c r="A31" s="78"/>
      <c r="B31" s="78"/>
      <c r="C31" s="78"/>
      <c r="D31" s="79"/>
      <c r="E31" s="79"/>
      <c r="F31" s="78"/>
      <c r="G31" s="80"/>
      <c r="H31" s="81"/>
      <c r="I31" s="81"/>
      <c r="J31" s="82"/>
      <c r="K31" s="80"/>
      <c r="L31" s="82"/>
      <c r="M31" s="80"/>
      <c r="N31" s="83"/>
      <c r="O31" s="84"/>
      <c r="P31" s="79"/>
    </row>
    <row r="32" spans="1:16" s="72" customFormat="1">
      <c r="A32" s="71"/>
      <c r="B32" s="71"/>
      <c r="C32" s="71"/>
      <c r="F32" s="71"/>
      <c r="G32" s="73"/>
      <c r="H32" s="74"/>
      <c r="I32" s="74"/>
      <c r="J32" s="75"/>
      <c r="K32" s="73"/>
      <c r="L32" s="75"/>
      <c r="M32" s="73"/>
      <c r="N32" s="76"/>
      <c r="O32" s="77"/>
    </row>
    <row r="33" spans="1:16" s="72" customFormat="1">
      <c r="A33" s="71"/>
      <c r="B33" s="71"/>
      <c r="C33" s="71"/>
      <c r="F33" s="71"/>
      <c r="G33" s="73"/>
      <c r="H33" s="74"/>
      <c r="I33" s="74"/>
      <c r="J33" s="75"/>
      <c r="K33" s="73"/>
      <c r="L33" s="75"/>
      <c r="M33" s="73"/>
      <c r="N33" s="76"/>
      <c r="O33" s="77"/>
    </row>
    <row r="34" spans="1:16" s="72" customFormat="1">
      <c r="A34" s="71"/>
      <c r="B34" s="71"/>
      <c r="C34" s="71"/>
      <c r="F34" s="71"/>
      <c r="G34" s="73"/>
      <c r="H34" s="74"/>
      <c r="I34" s="74"/>
      <c r="J34" s="75"/>
      <c r="K34" s="73"/>
      <c r="L34" s="75"/>
      <c r="M34" s="73"/>
      <c r="N34" s="76"/>
      <c r="O34" s="77"/>
    </row>
    <row r="35" spans="1:16" s="72" customFormat="1">
      <c r="A35" s="71"/>
      <c r="B35" s="71"/>
      <c r="C35" s="71"/>
      <c r="F35" s="71"/>
      <c r="G35" s="73"/>
      <c r="H35" s="74"/>
      <c r="I35" s="74"/>
      <c r="J35" s="75"/>
      <c r="K35" s="73"/>
      <c r="L35" s="75"/>
      <c r="M35" s="73"/>
      <c r="N35" s="76"/>
      <c r="O35" s="77"/>
    </row>
    <row r="36" spans="1:16" s="72" customFormat="1">
      <c r="A36" s="71"/>
      <c r="B36" s="71"/>
      <c r="C36" s="71"/>
      <c r="F36" s="71"/>
      <c r="G36" s="73"/>
      <c r="H36" s="74"/>
      <c r="I36" s="74"/>
      <c r="J36" s="75"/>
      <c r="K36" s="73"/>
      <c r="L36" s="75"/>
      <c r="M36" s="73"/>
      <c r="N36" s="76"/>
      <c r="O36" s="77"/>
    </row>
    <row r="37" spans="1:16" s="72" customFormat="1">
      <c r="A37" s="71"/>
      <c r="B37" s="71"/>
      <c r="C37" s="71"/>
      <c r="F37" s="71"/>
      <c r="G37" s="73"/>
      <c r="H37" s="74"/>
      <c r="I37" s="74"/>
      <c r="J37" s="75"/>
      <c r="K37" s="73"/>
      <c r="L37" s="75"/>
      <c r="M37" s="73"/>
      <c r="N37" s="76"/>
      <c r="O37" s="77"/>
    </row>
    <row r="38" spans="1:16" s="72" customFormat="1">
      <c r="A38" s="71"/>
      <c r="B38" s="71"/>
      <c r="C38" s="71"/>
      <c r="F38" s="71"/>
      <c r="G38" s="73"/>
      <c r="H38" s="74"/>
      <c r="I38" s="74"/>
      <c r="J38" s="75"/>
      <c r="K38" s="73"/>
      <c r="L38" s="75"/>
      <c r="M38" s="73"/>
      <c r="N38" s="76"/>
      <c r="O38" s="77"/>
    </row>
    <row r="39" spans="1:16" s="72" customFormat="1">
      <c r="A39" s="71"/>
      <c r="B39" s="71"/>
      <c r="C39" s="71"/>
      <c r="F39" s="71"/>
      <c r="G39" s="73"/>
      <c r="H39" s="74"/>
      <c r="I39" s="74"/>
      <c r="J39" s="75"/>
      <c r="K39" s="73"/>
      <c r="L39" s="75"/>
      <c r="M39" s="73"/>
      <c r="N39" s="76"/>
      <c r="O39" s="77"/>
    </row>
    <row r="40" spans="1:16" s="72" customFormat="1">
      <c r="A40" s="78"/>
      <c r="B40" s="78"/>
      <c r="C40" s="78"/>
      <c r="D40" s="79"/>
      <c r="E40" s="79"/>
      <c r="F40" s="78"/>
      <c r="G40" s="80"/>
      <c r="H40" s="81"/>
      <c r="I40" s="81"/>
      <c r="J40" s="82"/>
      <c r="K40" s="80"/>
      <c r="L40" s="82"/>
      <c r="M40" s="80"/>
      <c r="N40" s="83"/>
      <c r="O40" s="84"/>
      <c r="P40" s="79"/>
    </row>
    <row r="41" spans="1:16" s="65" customFormat="1">
      <c r="B41" s="67"/>
      <c r="D41" s="68"/>
      <c r="E41" s="68"/>
      <c r="I41" s="69"/>
      <c r="K41" s="70"/>
      <c r="M41" s="70"/>
      <c r="P41" s="68"/>
    </row>
    <row r="42" spans="1:16" s="72" customFormat="1">
      <c r="A42" s="71"/>
      <c r="B42" s="71"/>
      <c r="C42" s="71"/>
      <c r="F42" s="71"/>
      <c r="G42" s="73"/>
      <c r="H42" s="74"/>
      <c r="I42" s="74"/>
      <c r="J42" s="75"/>
      <c r="K42" s="73"/>
      <c r="L42" s="75"/>
      <c r="M42" s="73"/>
      <c r="N42" s="76"/>
      <c r="O42" s="77"/>
    </row>
    <row r="43" spans="1:16" s="65" customFormat="1">
      <c r="B43" s="67"/>
      <c r="D43" s="68"/>
      <c r="E43" s="68"/>
      <c r="I43" s="69"/>
      <c r="K43" s="70"/>
      <c r="M43" s="70"/>
      <c r="P43" s="68"/>
    </row>
    <row r="44" spans="1:16" s="72" customFormat="1">
      <c r="A44" s="71"/>
      <c r="B44" s="71"/>
      <c r="C44" s="71"/>
      <c r="F44" s="71"/>
      <c r="G44" s="73"/>
      <c r="H44" s="74"/>
      <c r="I44" s="74"/>
      <c r="J44" s="75"/>
      <c r="K44" s="73"/>
      <c r="L44" s="75"/>
      <c r="M44" s="73"/>
      <c r="N44" s="76"/>
      <c r="O44" s="77"/>
    </row>
    <row r="45" spans="1:16" s="72" customFormat="1">
      <c r="A45" s="71"/>
      <c r="B45" s="71"/>
      <c r="C45" s="71"/>
      <c r="F45" s="71"/>
      <c r="G45" s="73"/>
      <c r="H45" s="74"/>
      <c r="I45" s="74"/>
      <c r="J45" s="75"/>
      <c r="K45" s="73"/>
      <c r="L45" s="75"/>
      <c r="M45" s="73"/>
      <c r="N45" s="76"/>
      <c r="O45" s="77"/>
    </row>
    <row r="46" spans="1:16" s="72" customFormat="1">
      <c r="A46" s="71"/>
      <c r="B46" s="71"/>
      <c r="C46" s="71"/>
      <c r="F46" s="71"/>
      <c r="G46" s="73"/>
      <c r="H46" s="74"/>
      <c r="I46" s="74"/>
      <c r="J46" s="75"/>
      <c r="K46" s="73"/>
      <c r="L46" s="75"/>
      <c r="M46" s="73"/>
      <c r="N46" s="76"/>
      <c r="O46" s="77"/>
    </row>
    <row r="47" spans="1:16" s="65" customFormat="1">
      <c r="B47" s="67"/>
      <c r="D47" s="68"/>
      <c r="E47" s="68"/>
      <c r="I47" s="69"/>
      <c r="K47" s="70"/>
      <c r="M47" s="70"/>
      <c r="P47" s="68"/>
    </row>
    <row r="48" spans="1:16" s="72" customFormat="1">
      <c r="A48" s="71"/>
      <c r="B48" s="71"/>
      <c r="C48" s="71"/>
      <c r="F48" s="71"/>
      <c r="G48" s="73"/>
      <c r="H48" s="74"/>
      <c r="I48" s="74"/>
      <c r="J48" s="75"/>
      <c r="K48" s="73"/>
      <c r="L48" s="75"/>
      <c r="M48" s="73"/>
      <c r="N48" s="76"/>
      <c r="O48" s="77"/>
    </row>
    <row r="49" spans="1:16" s="72" customFormat="1">
      <c r="A49" s="71"/>
      <c r="B49" s="71"/>
      <c r="C49" s="71"/>
      <c r="F49" s="71"/>
      <c r="G49" s="73"/>
      <c r="H49" s="74"/>
      <c r="I49" s="74"/>
      <c r="J49" s="75"/>
      <c r="K49" s="73"/>
      <c r="L49" s="75"/>
      <c r="M49" s="73"/>
      <c r="N49" s="76"/>
      <c r="O49" s="77"/>
    </row>
    <row r="50" spans="1:16" s="72" customFormat="1">
      <c r="A50" s="71"/>
      <c r="B50" s="71"/>
      <c r="C50" s="71"/>
      <c r="F50" s="71"/>
      <c r="G50" s="73"/>
      <c r="H50" s="74"/>
      <c r="I50" s="74"/>
      <c r="J50" s="75"/>
      <c r="K50" s="73"/>
      <c r="L50" s="75"/>
      <c r="M50" s="73"/>
      <c r="N50" s="76"/>
      <c r="O50" s="77"/>
    </row>
    <row r="51" spans="1:16" s="65" customFormat="1">
      <c r="B51" s="67"/>
      <c r="D51" s="68"/>
      <c r="E51" s="68"/>
      <c r="I51" s="69"/>
      <c r="K51" s="70"/>
      <c r="M51" s="70"/>
      <c r="P51" s="68"/>
    </row>
    <row r="52" spans="1:16" s="72" customFormat="1">
      <c r="A52" s="71"/>
      <c r="B52" s="71"/>
      <c r="C52" s="71"/>
      <c r="F52" s="71"/>
      <c r="G52" s="73"/>
      <c r="H52" s="74"/>
      <c r="I52" s="74"/>
      <c r="J52" s="75"/>
      <c r="K52" s="73"/>
      <c r="L52" s="75"/>
      <c r="M52" s="73"/>
      <c r="N52" s="76"/>
      <c r="O52" s="77"/>
    </row>
    <row r="53" spans="1:16" s="72" customFormat="1">
      <c r="A53" s="78"/>
      <c r="B53" s="78"/>
      <c r="C53" s="78"/>
      <c r="D53" s="79"/>
      <c r="E53" s="79"/>
      <c r="F53" s="78"/>
      <c r="G53" s="80"/>
      <c r="H53" s="81"/>
      <c r="I53" s="81"/>
      <c r="J53" s="82"/>
      <c r="K53" s="80"/>
      <c r="L53" s="82"/>
      <c r="M53" s="80"/>
      <c r="N53" s="83"/>
      <c r="O53" s="84"/>
      <c r="P53" s="79"/>
    </row>
    <row r="54" spans="1:16" s="72" customFormat="1">
      <c r="A54" s="71"/>
      <c r="B54" s="71"/>
      <c r="C54" s="71"/>
      <c r="F54" s="71"/>
      <c r="G54" s="73"/>
      <c r="H54" s="74"/>
      <c r="I54" s="74"/>
      <c r="J54" s="75"/>
      <c r="K54" s="73"/>
      <c r="L54" s="75"/>
      <c r="M54" s="73"/>
      <c r="N54" s="76"/>
      <c r="O54" s="77"/>
    </row>
    <row r="55" spans="1:16" s="72" customFormat="1">
      <c r="A55" s="78"/>
      <c r="B55" s="78"/>
      <c r="C55" s="78"/>
      <c r="D55" s="79"/>
      <c r="E55" s="79"/>
      <c r="F55" s="78"/>
      <c r="G55" s="80"/>
      <c r="H55" s="81"/>
      <c r="I55" s="81"/>
      <c r="J55" s="82"/>
      <c r="K55" s="80"/>
      <c r="L55" s="82"/>
      <c r="M55" s="80"/>
      <c r="N55" s="83"/>
      <c r="O55" s="84"/>
      <c r="P55" s="79"/>
    </row>
    <row r="56" spans="1:16" s="72" customFormat="1">
      <c r="A56" s="78"/>
      <c r="B56" s="78"/>
      <c r="C56" s="78"/>
      <c r="D56" s="79"/>
      <c r="E56" s="79"/>
      <c r="F56" s="78"/>
      <c r="G56" s="80"/>
      <c r="H56" s="81"/>
      <c r="I56" s="81"/>
      <c r="J56" s="82"/>
      <c r="K56" s="80"/>
      <c r="L56" s="82"/>
      <c r="M56" s="80"/>
      <c r="N56" s="83"/>
      <c r="O56" s="84"/>
      <c r="P56" s="79"/>
    </row>
    <row r="57" spans="1:16" s="72" customFormat="1">
      <c r="A57" s="78"/>
      <c r="B57" s="78"/>
      <c r="C57" s="78"/>
      <c r="D57" s="79"/>
      <c r="E57" s="79"/>
      <c r="F57" s="78"/>
      <c r="G57" s="80"/>
      <c r="H57" s="81"/>
      <c r="I57" s="81"/>
      <c r="J57" s="82"/>
      <c r="K57" s="80"/>
      <c r="L57" s="82"/>
      <c r="M57" s="80"/>
      <c r="N57" s="83"/>
      <c r="O57" s="84"/>
      <c r="P57" s="79"/>
    </row>
    <row r="58" spans="1:16" s="72" customFormat="1">
      <c r="A58" s="71"/>
      <c r="B58" s="71"/>
      <c r="C58" s="71"/>
      <c r="F58" s="71"/>
      <c r="G58" s="73"/>
      <c r="H58" s="74"/>
      <c r="I58" s="74"/>
      <c r="J58" s="75"/>
      <c r="K58" s="73"/>
      <c r="L58" s="75"/>
      <c r="M58" s="73"/>
      <c r="N58" s="76"/>
      <c r="O58" s="77"/>
    </row>
    <row r="59" spans="1:16" s="72" customFormat="1">
      <c r="A59" s="71"/>
      <c r="B59" s="71"/>
      <c r="C59" s="71"/>
      <c r="F59" s="71"/>
      <c r="G59" s="73"/>
      <c r="H59" s="74"/>
      <c r="I59" s="74"/>
      <c r="J59" s="75"/>
      <c r="K59" s="73"/>
      <c r="L59" s="75"/>
      <c r="M59" s="73"/>
      <c r="N59" s="76"/>
      <c r="O59" s="77"/>
    </row>
    <row r="60" spans="1:16" s="72" customFormat="1">
      <c r="A60" s="71"/>
      <c r="B60" s="71"/>
      <c r="C60" s="71"/>
      <c r="F60" s="71"/>
      <c r="G60" s="73"/>
      <c r="H60" s="74"/>
      <c r="I60" s="74"/>
      <c r="J60" s="75"/>
      <c r="K60" s="73"/>
      <c r="L60" s="75"/>
      <c r="M60" s="73"/>
      <c r="N60" s="76"/>
      <c r="O60" s="77"/>
    </row>
    <row r="61" spans="1:16" s="72" customFormat="1">
      <c r="A61" s="78"/>
      <c r="B61" s="78"/>
      <c r="C61" s="78"/>
      <c r="D61" s="79"/>
      <c r="E61" s="79"/>
      <c r="F61" s="78"/>
      <c r="G61" s="80"/>
      <c r="H61" s="81"/>
      <c r="I61" s="81"/>
      <c r="J61" s="82"/>
      <c r="K61" s="80"/>
      <c r="L61" s="82"/>
      <c r="M61" s="80"/>
      <c r="N61" s="83"/>
      <c r="O61" s="84"/>
      <c r="P61" s="79"/>
    </row>
    <row r="62" spans="1:16" s="72" customFormat="1">
      <c r="A62" s="78"/>
      <c r="B62" s="78"/>
      <c r="C62" s="78"/>
      <c r="D62" s="79"/>
      <c r="E62" s="79"/>
      <c r="F62" s="78"/>
      <c r="G62" s="80"/>
      <c r="H62" s="81"/>
      <c r="I62" s="81"/>
      <c r="J62" s="82"/>
      <c r="K62" s="80"/>
      <c r="L62" s="82"/>
      <c r="M62" s="80"/>
      <c r="N62" s="83"/>
      <c r="O62" s="84"/>
      <c r="P62" s="79"/>
    </row>
    <row r="63" spans="1:16" s="72" customFormat="1">
      <c r="A63" s="71"/>
      <c r="B63" s="71"/>
      <c r="C63" s="71"/>
      <c r="F63" s="71"/>
      <c r="G63" s="73"/>
      <c r="H63" s="74"/>
      <c r="I63" s="74"/>
      <c r="J63" s="75"/>
      <c r="K63" s="73"/>
      <c r="L63" s="75"/>
      <c r="M63" s="73"/>
      <c r="N63" s="76"/>
      <c r="O63" s="77"/>
    </row>
    <row r="64" spans="1:16" s="72" customFormat="1">
      <c r="A64" s="78"/>
      <c r="B64" s="78"/>
      <c r="C64" s="78"/>
      <c r="D64" s="79"/>
      <c r="E64" s="79"/>
      <c r="F64" s="78"/>
      <c r="G64" s="80"/>
      <c r="H64" s="81"/>
      <c r="I64" s="81"/>
      <c r="J64" s="82"/>
      <c r="K64" s="80"/>
      <c r="L64" s="82"/>
      <c r="M64" s="80"/>
      <c r="N64" s="83"/>
      <c r="O64" s="84"/>
      <c r="P64" s="79"/>
    </row>
    <row r="65" spans="1:16" s="72" customFormat="1">
      <c r="A65" s="71"/>
      <c r="B65" s="71"/>
      <c r="C65" s="71"/>
      <c r="F65" s="71"/>
      <c r="G65" s="73"/>
      <c r="H65" s="74"/>
      <c r="I65" s="74"/>
      <c r="J65" s="75"/>
      <c r="K65" s="73"/>
      <c r="L65" s="75"/>
      <c r="M65" s="73"/>
      <c r="N65" s="76"/>
      <c r="O65" s="77"/>
    </row>
    <row r="66" spans="1:16" s="72" customFormat="1">
      <c r="A66" s="78"/>
      <c r="B66" s="78"/>
      <c r="C66" s="78"/>
      <c r="D66" s="79"/>
      <c r="E66" s="79"/>
      <c r="F66" s="78"/>
      <c r="G66" s="80"/>
      <c r="H66" s="81"/>
      <c r="I66" s="81"/>
      <c r="J66" s="82"/>
      <c r="K66" s="80"/>
      <c r="L66" s="82"/>
      <c r="M66" s="80"/>
      <c r="N66" s="83"/>
      <c r="O66" s="84"/>
      <c r="P66" s="79"/>
    </row>
    <row r="67" spans="1:16" s="65" customFormat="1">
      <c r="B67" s="67"/>
      <c r="D67" s="68"/>
      <c r="E67" s="68"/>
      <c r="I67" s="69"/>
      <c r="K67" s="70"/>
      <c r="M67" s="70"/>
      <c r="P67" s="68"/>
    </row>
    <row r="68" spans="1:16" s="72" customFormat="1">
      <c r="A68" s="71"/>
      <c r="B68" s="71"/>
      <c r="C68" s="71"/>
      <c r="F68" s="71"/>
      <c r="G68" s="73"/>
      <c r="H68" s="74"/>
      <c r="I68" s="74"/>
      <c r="J68" s="75"/>
      <c r="K68" s="73"/>
      <c r="L68" s="75"/>
      <c r="M68" s="73"/>
      <c r="N68" s="76"/>
      <c r="O68" s="77"/>
    </row>
    <row r="69" spans="1:16" s="72" customFormat="1">
      <c r="A69" s="71"/>
      <c r="B69" s="71"/>
      <c r="C69" s="71"/>
      <c r="F69" s="71"/>
      <c r="G69" s="73"/>
      <c r="H69" s="74"/>
      <c r="I69" s="74"/>
      <c r="J69" s="75"/>
      <c r="K69" s="73"/>
      <c r="L69" s="75"/>
      <c r="M69" s="73"/>
      <c r="N69" s="76"/>
      <c r="O69" s="77"/>
    </row>
    <row r="70" spans="1:16" s="72" customFormat="1">
      <c r="A70" s="71"/>
      <c r="B70" s="71"/>
      <c r="C70" s="71"/>
      <c r="F70" s="71"/>
      <c r="G70" s="73"/>
      <c r="H70" s="74"/>
      <c r="I70" s="74"/>
      <c r="J70" s="75"/>
      <c r="K70" s="73"/>
      <c r="L70" s="75"/>
      <c r="M70" s="73"/>
      <c r="N70" s="76"/>
      <c r="O70" s="77"/>
    </row>
    <row r="71" spans="1:16" s="72" customFormat="1">
      <c r="A71" s="71"/>
      <c r="B71" s="71"/>
      <c r="C71" s="71"/>
      <c r="F71" s="71"/>
      <c r="G71" s="73"/>
      <c r="H71" s="74"/>
      <c r="I71" s="74"/>
      <c r="J71" s="75"/>
      <c r="K71" s="73"/>
      <c r="L71" s="75"/>
      <c r="M71" s="73"/>
      <c r="N71" s="76"/>
      <c r="O71" s="77"/>
    </row>
    <row r="72" spans="1:16" s="72" customFormat="1">
      <c r="A72" s="71"/>
      <c r="B72" s="71"/>
      <c r="C72" s="71"/>
      <c r="F72" s="71"/>
      <c r="G72" s="73"/>
      <c r="H72" s="74"/>
      <c r="I72" s="74"/>
      <c r="J72" s="75"/>
      <c r="K72" s="73"/>
      <c r="L72" s="75"/>
      <c r="M72" s="73"/>
      <c r="N72" s="76"/>
      <c r="O72" s="77"/>
    </row>
    <row r="73" spans="1:16" s="72" customFormat="1">
      <c r="A73" s="71"/>
      <c r="B73" s="71"/>
      <c r="C73" s="71"/>
      <c r="F73" s="71"/>
      <c r="G73" s="73"/>
      <c r="H73" s="74"/>
      <c r="I73" s="74"/>
      <c r="J73" s="75"/>
      <c r="K73" s="73"/>
      <c r="L73" s="75"/>
      <c r="M73" s="73"/>
      <c r="N73" s="76"/>
      <c r="O73" s="77"/>
    </row>
    <row r="74" spans="1:16" s="65" customFormat="1">
      <c r="B74" s="67"/>
      <c r="D74" s="68"/>
      <c r="E74" s="68"/>
      <c r="I74" s="69"/>
      <c r="K74" s="70"/>
      <c r="M74" s="70"/>
      <c r="P74" s="68"/>
    </row>
    <row r="75" spans="1:16" s="72" customFormat="1">
      <c r="A75" s="71"/>
      <c r="B75" s="71"/>
      <c r="C75" s="71"/>
      <c r="F75" s="71"/>
      <c r="G75" s="73"/>
      <c r="H75" s="74"/>
      <c r="I75" s="74"/>
      <c r="J75" s="75"/>
      <c r="K75" s="73"/>
      <c r="L75" s="75"/>
      <c r="M75" s="73"/>
      <c r="N75" s="76"/>
      <c r="O75" s="77"/>
    </row>
    <row r="76" spans="1:16" s="72" customFormat="1">
      <c r="A76" s="71"/>
      <c r="B76" s="71"/>
      <c r="C76" s="71"/>
      <c r="F76" s="71"/>
      <c r="G76" s="73"/>
      <c r="H76" s="74"/>
      <c r="I76" s="74"/>
      <c r="J76" s="75"/>
      <c r="K76" s="73"/>
      <c r="L76" s="75"/>
      <c r="M76" s="73"/>
      <c r="N76" s="76"/>
      <c r="O76" s="77"/>
    </row>
    <row r="77" spans="1:16" s="65" customFormat="1">
      <c r="B77" s="85"/>
      <c r="D77" s="66"/>
      <c r="E77" s="66"/>
      <c r="I77" s="86"/>
      <c r="K77" s="87"/>
      <c r="M77" s="87"/>
      <c r="P77" s="66"/>
    </row>
    <row r="78" spans="1:16" s="65" customFormat="1">
      <c r="B78" s="67"/>
      <c r="D78" s="68"/>
      <c r="E78" s="68"/>
      <c r="I78" s="69"/>
      <c r="K78" s="70"/>
      <c r="M78" s="70"/>
      <c r="P78" s="68"/>
    </row>
    <row r="79" spans="1:16" s="72" customFormat="1">
      <c r="A79" s="71"/>
      <c r="B79" s="71"/>
      <c r="C79" s="71"/>
      <c r="F79" s="71"/>
      <c r="G79" s="73"/>
      <c r="H79" s="74"/>
      <c r="I79" s="74"/>
      <c r="J79" s="75"/>
      <c r="K79" s="73"/>
      <c r="L79" s="75"/>
      <c r="M79" s="73"/>
      <c r="N79" s="76"/>
      <c r="O79" s="77"/>
    </row>
    <row r="80" spans="1:16" s="88" customFormat="1">
      <c r="E80" s="89"/>
      <c r="I80" s="90"/>
      <c r="K80" s="91"/>
      <c r="M80" s="91"/>
    </row>
  </sheetData>
  <pageMargins left="0.7" right="0.7" top="0.75" bottom="0.75" header="0.3" footer="0.3"/>
  <pageSetup paperSize="9" scale="8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85"/>
  <sheetViews>
    <sheetView workbookViewId="0">
      <selection activeCell="R17" sqref="R17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80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80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80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80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80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80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80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80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80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80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80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80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80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80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80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80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80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80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80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80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80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80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80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80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80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80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80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80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80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80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80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80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80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80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80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80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80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80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80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80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80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80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80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80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80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80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80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80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80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80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80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80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80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80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80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80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80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80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80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80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80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80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80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80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4"/>
      <c r="P1" s="54"/>
    </row>
    <row r="2" spans="1:16" ht="15">
      <c r="A2" s="8" t="s">
        <v>36</v>
      </c>
      <c r="B2" s="9"/>
      <c r="C2" s="9" t="str">
        <f>'[25]Krycí list'!E5</f>
        <v>KANALIZÁZIA SPLAŠKOVÝCH OV CHTELNICA STAVBA č. 2 - 5 Etapa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54"/>
      <c r="P2" s="54"/>
    </row>
    <row r="3" spans="1:16" ht="15">
      <c r="A3" s="8" t="s">
        <v>37</v>
      </c>
      <c r="B3" s="9"/>
      <c r="C3" s="96" t="s">
        <v>494</v>
      </c>
      <c r="D3" s="96"/>
      <c r="E3" s="9"/>
      <c r="F3" s="9"/>
      <c r="G3" s="9"/>
      <c r="H3" s="9"/>
      <c r="I3" s="9"/>
      <c r="J3" s="9"/>
      <c r="K3" s="9"/>
      <c r="L3" s="5"/>
      <c r="M3" s="5"/>
      <c r="N3" s="5"/>
      <c r="O3" s="54"/>
      <c r="P3" s="54"/>
    </row>
    <row r="4" spans="1:16" ht="15">
      <c r="A4" s="8" t="s">
        <v>38</v>
      </c>
      <c r="B4" s="9"/>
      <c r="C4" s="9" t="str">
        <f>'[25]Krycí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54"/>
      <c r="P4" s="54"/>
    </row>
    <row r="5" spans="1:16" ht="15">
      <c r="A5" s="9" t="s">
        <v>39</v>
      </c>
      <c r="B5" s="9"/>
      <c r="C5" s="9" t="str">
        <f>'[25]Krycí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54"/>
      <c r="P5" s="54"/>
    </row>
    <row r="6" spans="1:16" ht="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54"/>
      <c r="P6" s="54"/>
    </row>
    <row r="7" spans="1:16" ht="15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54"/>
      <c r="P7" s="54"/>
    </row>
    <row r="8" spans="1:16" ht="15">
      <c r="A8" s="9" t="s">
        <v>41</v>
      </c>
      <c r="B8" s="9"/>
      <c r="C8" s="9" t="str">
        <f>'[25]Krycí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54"/>
      <c r="P8" s="54"/>
    </row>
    <row r="9" spans="1:16" ht="15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54"/>
      <c r="P9" s="54"/>
    </row>
    <row r="10" spans="1:16" ht="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4"/>
      <c r="P10" s="54"/>
    </row>
    <row r="11" spans="1:16" ht="22.5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55" t="s">
        <v>55</v>
      </c>
      <c r="P11" s="56" t="s">
        <v>56</v>
      </c>
    </row>
    <row r="12" spans="1:16" ht="15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57">
        <v>11</v>
      </c>
      <c r="P12" s="58">
        <v>12</v>
      </c>
    </row>
    <row r="13" spans="1:16" ht="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97"/>
      <c r="O13" s="59"/>
      <c r="P13" s="60"/>
    </row>
    <row r="14" spans="1:16" s="65" customFormat="1" ht="15">
      <c r="A14" s="98"/>
      <c r="B14" s="99"/>
      <c r="C14" s="98"/>
      <c r="D14" s="100" t="s">
        <v>94</v>
      </c>
      <c r="E14" s="101" t="s">
        <v>277</v>
      </c>
      <c r="F14" s="102"/>
      <c r="G14" s="103"/>
      <c r="H14" s="98"/>
      <c r="I14" s="104"/>
      <c r="J14" s="98"/>
      <c r="K14" s="105"/>
      <c r="L14" s="98"/>
      <c r="M14" s="105"/>
      <c r="N14" s="98"/>
      <c r="P14" s="66"/>
    </row>
    <row r="15" spans="1:16" s="65" customFormat="1">
      <c r="A15" s="124"/>
      <c r="B15" s="125"/>
      <c r="C15" s="124"/>
      <c r="D15" s="126" t="s">
        <v>491</v>
      </c>
      <c r="E15" s="109" t="s">
        <v>495</v>
      </c>
      <c r="F15" s="110" t="s">
        <v>225</v>
      </c>
      <c r="G15" s="111">
        <v>1</v>
      </c>
      <c r="H15" s="112">
        <v>8995</v>
      </c>
      <c r="I15" s="113">
        <f t="shared" ref="I15:I20" si="0">G15*H15</f>
        <v>8995</v>
      </c>
      <c r="J15" s="106"/>
      <c r="K15" s="114"/>
      <c r="L15" s="106"/>
      <c r="M15" s="114"/>
      <c r="N15" s="106"/>
      <c r="P15" s="68"/>
    </row>
    <row r="16" spans="1:16" s="65" customFormat="1">
      <c r="A16" s="124"/>
      <c r="B16" s="125"/>
      <c r="C16" s="124"/>
      <c r="D16" s="34">
        <v>359901112</v>
      </c>
      <c r="E16" s="109" t="s">
        <v>500</v>
      </c>
      <c r="F16" s="110" t="s">
        <v>123</v>
      </c>
      <c r="G16" s="111">
        <v>5353.1</v>
      </c>
      <c r="H16" s="112">
        <v>1.68</v>
      </c>
      <c r="I16" s="113">
        <f t="shared" si="0"/>
        <v>8993.2080000000005</v>
      </c>
      <c r="J16" s="106"/>
      <c r="K16" s="114"/>
      <c r="L16" s="106"/>
      <c r="M16" s="114"/>
      <c r="N16" s="106"/>
      <c r="P16" s="68"/>
    </row>
    <row r="17" spans="1:16" s="65" customFormat="1">
      <c r="A17" s="124"/>
      <c r="B17" s="125"/>
      <c r="C17" s="124"/>
      <c r="D17" s="34">
        <v>359901113</v>
      </c>
      <c r="E17" s="109" t="s">
        <v>501</v>
      </c>
      <c r="F17" s="110" t="s">
        <v>123</v>
      </c>
      <c r="G17" s="111">
        <v>5353.1</v>
      </c>
      <c r="H17" s="112">
        <v>2</v>
      </c>
      <c r="I17" s="113">
        <f t="shared" si="0"/>
        <v>10706.2</v>
      </c>
      <c r="J17" s="106"/>
      <c r="K17" s="114"/>
      <c r="L17" s="106"/>
      <c r="M17" s="114"/>
      <c r="N17" s="106"/>
      <c r="P17" s="68"/>
    </row>
    <row r="18" spans="1:16" s="65" customFormat="1">
      <c r="A18" s="124"/>
      <c r="B18" s="125"/>
      <c r="C18" s="124"/>
      <c r="D18" s="34">
        <v>359901114</v>
      </c>
      <c r="E18" s="109" t="s">
        <v>502</v>
      </c>
      <c r="F18" s="110" t="s">
        <v>503</v>
      </c>
      <c r="G18" s="111">
        <v>33</v>
      </c>
      <c r="H18" s="112">
        <v>100</v>
      </c>
      <c r="I18" s="113">
        <f t="shared" si="0"/>
        <v>3300</v>
      </c>
      <c r="J18" s="106"/>
      <c r="K18" s="114"/>
      <c r="L18" s="106"/>
      <c r="M18" s="114"/>
      <c r="N18" s="106"/>
      <c r="P18" s="68"/>
    </row>
    <row r="19" spans="1:16" s="65" customFormat="1">
      <c r="A19" s="124"/>
      <c r="B19" s="125"/>
      <c r="C19" s="124"/>
      <c r="D19" s="34">
        <v>359901115</v>
      </c>
      <c r="E19" s="109" t="s">
        <v>504</v>
      </c>
      <c r="F19" s="110" t="s">
        <v>503</v>
      </c>
      <c r="G19" s="111">
        <v>33</v>
      </c>
      <c r="H19" s="112">
        <v>100</v>
      </c>
      <c r="I19" s="113">
        <f t="shared" si="0"/>
        <v>3300</v>
      </c>
      <c r="J19" s="106"/>
      <c r="K19" s="114"/>
      <c r="L19" s="106"/>
      <c r="M19" s="114"/>
      <c r="N19" s="106"/>
      <c r="P19" s="68"/>
    </row>
    <row r="20" spans="1:16" s="65" customFormat="1">
      <c r="A20" s="124"/>
      <c r="B20" s="125"/>
      <c r="C20" s="124"/>
      <c r="D20" s="34">
        <v>359901116</v>
      </c>
      <c r="E20" s="109" t="s">
        <v>505</v>
      </c>
      <c r="F20" s="110" t="s">
        <v>503</v>
      </c>
      <c r="G20" s="111">
        <v>33</v>
      </c>
      <c r="H20" s="112">
        <v>100</v>
      </c>
      <c r="I20" s="113">
        <f t="shared" si="0"/>
        <v>3300</v>
      </c>
      <c r="J20" s="106"/>
      <c r="K20" s="114"/>
      <c r="L20" s="106"/>
      <c r="M20" s="114"/>
      <c r="N20" s="106"/>
      <c r="P20" s="68"/>
    </row>
    <row r="21" spans="1:16" s="72" customFormat="1" ht="12.75">
      <c r="A21" s="115"/>
      <c r="B21" s="115"/>
      <c r="C21" s="115"/>
      <c r="D21" s="116"/>
      <c r="E21" s="117" t="s">
        <v>493</v>
      </c>
      <c r="F21" s="117"/>
      <c r="G21" s="118"/>
      <c r="H21" s="119"/>
      <c r="I21" s="119">
        <f>SUM(I15:I20)</f>
        <v>38594.407999999996</v>
      </c>
      <c r="J21" s="120"/>
      <c r="K21" s="121"/>
      <c r="L21" s="120"/>
      <c r="M21" s="121"/>
      <c r="N21" s="122"/>
      <c r="O21" s="77"/>
    </row>
    <row r="22" spans="1:16" s="72" customFormat="1">
      <c r="A22" s="71"/>
      <c r="B22" s="71"/>
      <c r="C22" s="71"/>
      <c r="F22" s="71"/>
      <c r="G22" s="73"/>
      <c r="H22" s="123"/>
      <c r="I22" s="123"/>
      <c r="J22" s="75"/>
      <c r="K22" s="73"/>
      <c r="L22" s="75"/>
      <c r="M22" s="73"/>
      <c r="N22" s="76"/>
      <c r="O22" s="77"/>
    </row>
    <row r="23" spans="1:16" s="72" customFormat="1">
      <c r="A23" s="71"/>
      <c r="B23" s="71"/>
      <c r="C23" s="71"/>
      <c r="F23" s="71"/>
      <c r="G23" s="73"/>
      <c r="H23" s="123"/>
      <c r="I23" s="123"/>
      <c r="J23" s="75"/>
      <c r="K23" s="73"/>
      <c r="L23" s="75"/>
      <c r="M23" s="73"/>
      <c r="N23" s="76"/>
      <c r="O23" s="77"/>
    </row>
    <row r="24" spans="1:16" s="72" customFormat="1">
      <c r="A24" s="71"/>
      <c r="B24" s="71"/>
      <c r="C24" s="71"/>
      <c r="F24" s="71"/>
      <c r="G24" s="73"/>
      <c r="H24" s="123"/>
      <c r="I24" s="123"/>
      <c r="J24" s="75"/>
      <c r="K24" s="73"/>
      <c r="L24" s="75"/>
      <c r="M24" s="73"/>
      <c r="N24" s="76"/>
      <c r="O24" s="77"/>
    </row>
    <row r="25" spans="1:16" s="72" customFormat="1">
      <c r="A25" s="71"/>
      <c r="B25" s="71"/>
      <c r="C25" s="71"/>
      <c r="F25" s="71"/>
      <c r="G25" s="73"/>
      <c r="H25" s="123"/>
      <c r="I25" s="123"/>
      <c r="J25" s="75"/>
      <c r="K25" s="73"/>
      <c r="L25" s="75"/>
      <c r="M25" s="73"/>
      <c r="N25" s="76"/>
      <c r="O25" s="77"/>
    </row>
    <row r="26" spans="1:16" s="72" customFormat="1">
      <c r="A26" s="71"/>
      <c r="B26" s="71"/>
      <c r="C26" s="71"/>
      <c r="F26" s="71"/>
      <c r="G26" s="73"/>
      <c r="H26" s="123"/>
      <c r="I26" s="123"/>
      <c r="J26" s="75"/>
      <c r="K26" s="73"/>
      <c r="L26" s="75"/>
      <c r="M26" s="73"/>
      <c r="N26" s="76"/>
      <c r="O26" s="77"/>
    </row>
    <row r="27" spans="1:16" s="72" customFormat="1">
      <c r="A27" s="71"/>
      <c r="B27" s="71"/>
      <c r="C27" s="71"/>
      <c r="F27" s="71"/>
      <c r="G27" s="73"/>
      <c r="H27" s="123"/>
      <c r="I27" s="123"/>
      <c r="J27" s="75"/>
      <c r="K27" s="73"/>
      <c r="L27" s="75"/>
      <c r="M27" s="73"/>
      <c r="N27" s="76"/>
      <c r="O27" s="77"/>
    </row>
    <row r="28" spans="1:16" s="72" customFormat="1">
      <c r="A28" s="71"/>
      <c r="B28" s="71"/>
      <c r="C28" s="71"/>
      <c r="F28" s="71"/>
      <c r="G28" s="73"/>
      <c r="H28" s="123"/>
      <c r="I28" s="123"/>
      <c r="J28" s="75"/>
      <c r="K28" s="73"/>
      <c r="L28" s="75"/>
      <c r="M28" s="73"/>
      <c r="N28" s="76"/>
      <c r="O28" s="77"/>
    </row>
    <row r="29" spans="1:16" s="72" customFormat="1">
      <c r="A29" s="71"/>
      <c r="B29" s="71"/>
      <c r="C29" s="71"/>
      <c r="F29" s="71"/>
      <c r="G29" s="73"/>
      <c r="H29" s="123"/>
      <c r="I29" s="123"/>
      <c r="J29" s="75"/>
      <c r="K29" s="73"/>
      <c r="L29" s="75"/>
      <c r="M29" s="73"/>
      <c r="N29" s="76"/>
      <c r="O29" s="77"/>
    </row>
    <row r="30" spans="1:16" s="72" customFormat="1">
      <c r="A30" s="71"/>
      <c r="B30" s="71"/>
      <c r="C30" s="71"/>
      <c r="F30" s="71"/>
      <c r="G30" s="73"/>
      <c r="H30" s="123"/>
      <c r="I30" s="123"/>
      <c r="J30" s="75"/>
      <c r="K30" s="73"/>
      <c r="L30" s="75"/>
      <c r="M30" s="73"/>
      <c r="N30" s="76"/>
      <c r="O30" s="77"/>
    </row>
    <row r="31" spans="1:16" s="72" customFormat="1">
      <c r="A31" s="71"/>
      <c r="B31" s="71"/>
      <c r="C31" s="71"/>
      <c r="F31" s="71"/>
      <c r="G31" s="73"/>
      <c r="H31" s="123"/>
      <c r="I31" s="123"/>
      <c r="J31" s="75"/>
      <c r="K31" s="73"/>
      <c r="L31" s="75"/>
      <c r="M31" s="73"/>
      <c r="N31" s="76"/>
      <c r="O31" s="77"/>
    </row>
    <row r="32" spans="1:16" s="72" customFormat="1">
      <c r="A32" s="71"/>
      <c r="B32" s="71"/>
      <c r="C32" s="71"/>
      <c r="F32" s="71"/>
      <c r="G32" s="73"/>
      <c r="H32" s="123"/>
      <c r="I32" s="123"/>
      <c r="J32" s="75"/>
      <c r="K32" s="73"/>
      <c r="L32" s="75"/>
      <c r="M32" s="73"/>
      <c r="N32" s="76"/>
      <c r="O32" s="77"/>
    </row>
    <row r="33" spans="1:16" s="72" customFormat="1">
      <c r="A33" s="71"/>
      <c r="B33" s="71"/>
      <c r="C33" s="71"/>
      <c r="F33" s="71"/>
      <c r="G33" s="73"/>
      <c r="H33" s="123"/>
      <c r="I33" s="123"/>
      <c r="J33" s="75"/>
      <c r="K33" s="73"/>
      <c r="L33" s="75"/>
      <c r="M33" s="73"/>
      <c r="N33" s="76"/>
      <c r="O33" s="77"/>
    </row>
    <row r="34" spans="1:16" s="72" customFormat="1">
      <c r="A34" s="71"/>
      <c r="B34" s="71"/>
      <c r="C34" s="71"/>
      <c r="F34" s="71"/>
      <c r="G34" s="73"/>
      <c r="H34" s="123"/>
      <c r="I34" s="123"/>
      <c r="J34" s="75"/>
      <c r="K34" s="73"/>
      <c r="L34" s="75"/>
      <c r="M34" s="73"/>
      <c r="N34" s="76"/>
      <c r="O34" s="77"/>
    </row>
    <row r="35" spans="1:16" s="72" customFormat="1">
      <c r="A35" s="71"/>
      <c r="B35" s="71"/>
      <c r="C35" s="71"/>
      <c r="F35" s="71"/>
      <c r="G35" s="73"/>
      <c r="H35" s="74"/>
      <c r="I35" s="74"/>
      <c r="J35" s="75"/>
      <c r="K35" s="73"/>
      <c r="L35" s="75"/>
      <c r="M35" s="73"/>
      <c r="N35" s="76"/>
      <c r="O35" s="77"/>
    </row>
    <row r="36" spans="1:16" s="72" customFormat="1">
      <c r="A36" s="78"/>
      <c r="B36" s="78"/>
      <c r="C36" s="78"/>
      <c r="D36" s="79"/>
      <c r="E36" s="79"/>
      <c r="F36" s="78"/>
      <c r="G36" s="80"/>
      <c r="H36" s="81"/>
      <c r="I36" s="81"/>
      <c r="J36" s="82"/>
      <c r="K36" s="80"/>
      <c r="L36" s="82"/>
      <c r="M36" s="80"/>
      <c r="N36" s="83"/>
      <c r="O36" s="84"/>
      <c r="P36" s="79"/>
    </row>
    <row r="37" spans="1:16" s="72" customFormat="1">
      <c r="A37" s="71"/>
      <c r="B37" s="71"/>
      <c r="C37" s="71"/>
      <c r="F37" s="71"/>
      <c r="G37" s="73"/>
      <c r="H37" s="74"/>
      <c r="I37" s="74"/>
      <c r="J37" s="75"/>
      <c r="K37" s="73"/>
      <c r="L37" s="75"/>
      <c r="M37" s="73"/>
      <c r="N37" s="76"/>
      <c r="O37" s="77"/>
    </row>
    <row r="38" spans="1:16" s="72" customFormat="1">
      <c r="A38" s="71"/>
      <c r="B38" s="71"/>
      <c r="C38" s="71"/>
      <c r="F38" s="71"/>
      <c r="G38" s="73"/>
      <c r="H38" s="74"/>
      <c r="I38" s="74"/>
      <c r="J38" s="75"/>
      <c r="K38" s="73"/>
      <c r="L38" s="75"/>
      <c r="M38" s="73"/>
      <c r="N38" s="76"/>
      <c r="O38" s="77"/>
    </row>
    <row r="39" spans="1:16" s="72" customFormat="1">
      <c r="A39" s="71"/>
      <c r="B39" s="71"/>
      <c r="C39" s="71"/>
      <c r="F39" s="71"/>
      <c r="G39" s="73"/>
      <c r="H39" s="74"/>
      <c r="I39" s="74"/>
      <c r="J39" s="75"/>
      <c r="K39" s="73"/>
      <c r="L39" s="75"/>
      <c r="M39" s="73"/>
      <c r="N39" s="76"/>
      <c r="O39" s="77"/>
    </row>
    <row r="40" spans="1:16" s="72" customFormat="1">
      <c r="A40" s="71"/>
      <c r="B40" s="71"/>
      <c r="C40" s="71"/>
      <c r="F40" s="71"/>
      <c r="G40" s="73"/>
      <c r="H40" s="74"/>
      <c r="I40" s="74"/>
      <c r="J40" s="75"/>
      <c r="K40" s="73"/>
      <c r="L40" s="75"/>
      <c r="M40" s="73"/>
      <c r="N40" s="76"/>
      <c r="O40" s="77"/>
    </row>
    <row r="41" spans="1:16" s="72" customFormat="1">
      <c r="A41" s="71"/>
      <c r="B41" s="71"/>
      <c r="C41" s="71"/>
      <c r="F41" s="71"/>
      <c r="G41" s="73"/>
      <c r="H41" s="74"/>
      <c r="I41" s="74"/>
      <c r="J41" s="75"/>
      <c r="K41" s="73"/>
      <c r="L41" s="75"/>
      <c r="M41" s="73"/>
      <c r="N41" s="76"/>
      <c r="O41" s="77"/>
    </row>
    <row r="42" spans="1:16" s="72" customFormat="1">
      <c r="A42" s="71"/>
      <c r="B42" s="71"/>
      <c r="C42" s="71"/>
      <c r="F42" s="71"/>
      <c r="G42" s="73"/>
      <c r="H42" s="74"/>
      <c r="I42" s="74"/>
      <c r="J42" s="75"/>
      <c r="K42" s="73"/>
      <c r="L42" s="75"/>
      <c r="M42" s="73"/>
      <c r="N42" s="76"/>
      <c r="O42" s="77"/>
    </row>
    <row r="43" spans="1:16" s="72" customFormat="1">
      <c r="A43" s="71"/>
      <c r="B43" s="71"/>
      <c r="C43" s="71"/>
      <c r="F43" s="71"/>
      <c r="G43" s="73"/>
      <c r="H43" s="74"/>
      <c r="I43" s="74"/>
      <c r="J43" s="75"/>
      <c r="K43" s="73"/>
      <c r="L43" s="75"/>
      <c r="M43" s="73"/>
      <c r="N43" s="76"/>
      <c r="O43" s="77"/>
    </row>
    <row r="44" spans="1:16" s="72" customFormat="1">
      <c r="A44" s="71"/>
      <c r="B44" s="71"/>
      <c r="C44" s="71"/>
      <c r="F44" s="71"/>
      <c r="G44" s="73"/>
      <c r="H44" s="74"/>
      <c r="I44" s="74"/>
      <c r="J44" s="75"/>
      <c r="K44" s="73"/>
      <c r="L44" s="75"/>
      <c r="M44" s="73"/>
      <c r="N44" s="76"/>
      <c r="O44" s="77"/>
    </row>
    <row r="45" spans="1:16" s="72" customFormat="1">
      <c r="A45" s="78"/>
      <c r="B45" s="78"/>
      <c r="C45" s="78"/>
      <c r="D45" s="79"/>
      <c r="E45" s="79"/>
      <c r="F45" s="78"/>
      <c r="G45" s="80"/>
      <c r="H45" s="81"/>
      <c r="I45" s="81"/>
      <c r="J45" s="82"/>
      <c r="K45" s="80"/>
      <c r="L45" s="82"/>
      <c r="M45" s="80"/>
      <c r="N45" s="83"/>
      <c r="O45" s="84"/>
      <c r="P45" s="79"/>
    </row>
    <row r="46" spans="1:16" s="65" customFormat="1">
      <c r="B46" s="67"/>
      <c r="D46" s="68"/>
      <c r="E46" s="68"/>
      <c r="I46" s="69"/>
      <c r="K46" s="70"/>
      <c r="M46" s="70"/>
      <c r="P46" s="68"/>
    </row>
    <row r="47" spans="1:16" s="72" customFormat="1">
      <c r="A47" s="71"/>
      <c r="B47" s="71"/>
      <c r="C47" s="71"/>
      <c r="F47" s="71"/>
      <c r="G47" s="73"/>
      <c r="H47" s="74"/>
      <c r="I47" s="74"/>
      <c r="J47" s="75"/>
      <c r="K47" s="73"/>
      <c r="L47" s="75"/>
      <c r="M47" s="73"/>
      <c r="N47" s="76"/>
      <c r="O47" s="77"/>
    </row>
    <row r="48" spans="1:16" s="65" customFormat="1">
      <c r="B48" s="67"/>
      <c r="D48" s="68"/>
      <c r="E48" s="68"/>
      <c r="I48" s="69"/>
      <c r="K48" s="70"/>
      <c r="M48" s="70"/>
      <c r="P48" s="68"/>
    </row>
    <row r="49" spans="1:16" s="72" customFormat="1">
      <c r="A49" s="71"/>
      <c r="B49" s="71"/>
      <c r="C49" s="71"/>
      <c r="F49" s="71"/>
      <c r="G49" s="73"/>
      <c r="H49" s="74"/>
      <c r="I49" s="74"/>
      <c r="J49" s="75"/>
      <c r="K49" s="73"/>
      <c r="L49" s="75"/>
      <c r="M49" s="73"/>
      <c r="N49" s="76"/>
      <c r="O49" s="77"/>
    </row>
    <row r="50" spans="1:16" s="72" customFormat="1">
      <c r="A50" s="71"/>
      <c r="B50" s="71"/>
      <c r="C50" s="71"/>
      <c r="F50" s="71"/>
      <c r="G50" s="73"/>
      <c r="H50" s="74"/>
      <c r="I50" s="74"/>
      <c r="J50" s="75"/>
      <c r="K50" s="73"/>
      <c r="L50" s="75"/>
      <c r="M50" s="73"/>
      <c r="N50" s="76"/>
      <c r="O50" s="77"/>
    </row>
    <row r="51" spans="1:16" s="72" customFormat="1">
      <c r="A51" s="71"/>
      <c r="B51" s="71"/>
      <c r="C51" s="71"/>
      <c r="F51" s="71"/>
      <c r="G51" s="73"/>
      <c r="H51" s="74"/>
      <c r="I51" s="74"/>
      <c r="J51" s="75"/>
      <c r="K51" s="73"/>
      <c r="L51" s="75"/>
      <c r="M51" s="73"/>
      <c r="N51" s="76"/>
      <c r="O51" s="77"/>
    </row>
    <row r="52" spans="1:16" s="65" customFormat="1">
      <c r="B52" s="67"/>
      <c r="D52" s="68"/>
      <c r="E52" s="68"/>
      <c r="I52" s="69"/>
      <c r="K52" s="70"/>
      <c r="M52" s="70"/>
      <c r="P52" s="68"/>
    </row>
    <row r="53" spans="1:16" s="72" customFormat="1">
      <c r="A53" s="71"/>
      <c r="B53" s="71"/>
      <c r="C53" s="71"/>
      <c r="F53" s="71"/>
      <c r="G53" s="73"/>
      <c r="H53" s="74"/>
      <c r="I53" s="74"/>
      <c r="J53" s="75"/>
      <c r="K53" s="73"/>
      <c r="L53" s="75"/>
      <c r="M53" s="73"/>
      <c r="N53" s="76"/>
      <c r="O53" s="77"/>
    </row>
    <row r="54" spans="1:16" s="72" customFormat="1">
      <c r="A54" s="71"/>
      <c r="B54" s="71"/>
      <c r="C54" s="71"/>
      <c r="F54" s="71"/>
      <c r="G54" s="73"/>
      <c r="H54" s="74"/>
      <c r="I54" s="74"/>
      <c r="J54" s="75"/>
      <c r="K54" s="73"/>
      <c r="L54" s="75"/>
      <c r="M54" s="73"/>
      <c r="N54" s="76"/>
      <c r="O54" s="77"/>
    </row>
    <row r="55" spans="1:16" s="72" customFormat="1">
      <c r="A55" s="71"/>
      <c r="B55" s="71"/>
      <c r="C55" s="71"/>
      <c r="F55" s="71"/>
      <c r="G55" s="73"/>
      <c r="H55" s="74"/>
      <c r="I55" s="74"/>
      <c r="J55" s="75"/>
      <c r="K55" s="73"/>
      <c r="L55" s="75"/>
      <c r="M55" s="73"/>
      <c r="N55" s="76"/>
      <c r="O55" s="77"/>
    </row>
    <row r="56" spans="1:16" s="65" customFormat="1">
      <c r="B56" s="67"/>
      <c r="D56" s="68"/>
      <c r="E56" s="68"/>
      <c r="I56" s="69"/>
      <c r="K56" s="70"/>
      <c r="M56" s="70"/>
      <c r="P56" s="68"/>
    </row>
    <row r="57" spans="1:16" s="72" customFormat="1">
      <c r="A57" s="71"/>
      <c r="B57" s="71"/>
      <c r="C57" s="71"/>
      <c r="F57" s="71"/>
      <c r="G57" s="73"/>
      <c r="H57" s="74"/>
      <c r="I57" s="74"/>
      <c r="J57" s="75"/>
      <c r="K57" s="73"/>
      <c r="L57" s="75"/>
      <c r="M57" s="73"/>
      <c r="N57" s="76"/>
      <c r="O57" s="77"/>
    </row>
    <row r="58" spans="1:16" s="72" customFormat="1">
      <c r="A58" s="78"/>
      <c r="B58" s="78"/>
      <c r="C58" s="78"/>
      <c r="D58" s="79"/>
      <c r="E58" s="79"/>
      <c r="F58" s="78"/>
      <c r="G58" s="80"/>
      <c r="H58" s="81"/>
      <c r="I58" s="81"/>
      <c r="J58" s="82"/>
      <c r="K58" s="80"/>
      <c r="L58" s="82"/>
      <c r="M58" s="80"/>
      <c r="N58" s="83"/>
      <c r="O58" s="84"/>
      <c r="P58" s="79"/>
    </row>
    <row r="59" spans="1:16" s="72" customFormat="1">
      <c r="A59" s="71"/>
      <c r="B59" s="71"/>
      <c r="C59" s="71"/>
      <c r="F59" s="71"/>
      <c r="G59" s="73"/>
      <c r="H59" s="74"/>
      <c r="I59" s="74"/>
      <c r="J59" s="75"/>
      <c r="K59" s="73"/>
      <c r="L59" s="75"/>
      <c r="M59" s="73"/>
      <c r="N59" s="76"/>
      <c r="O59" s="77"/>
    </row>
    <row r="60" spans="1:16" s="72" customFormat="1">
      <c r="A60" s="78"/>
      <c r="B60" s="78"/>
      <c r="C60" s="78"/>
      <c r="D60" s="79"/>
      <c r="E60" s="79"/>
      <c r="F60" s="78"/>
      <c r="G60" s="80"/>
      <c r="H60" s="81"/>
      <c r="I60" s="81"/>
      <c r="J60" s="82"/>
      <c r="K60" s="80"/>
      <c r="L60" s="82"/>
      <c r="M60" s="80"/>
      <c r="N60" s="83"/>
      <c r="O60" s="84"/>
      <c r="P60" s="79"/>
    </row>
    <row r="61" spans="1:16" s="72" customFormat="1">
      <c r="A61" s="78"/>
      <c r="B61" s="78"/>
      <c r="C61" s="78"/>
      <c r="D61" s="79"/>
      <c r="E61" s="79"/>
      <c r="F61" s="78"/>
      <c r="G61" s="80"/>
      <c r="H61" s="81"/>
      <c r="I61" s="81"/>
      <c r="J61" s="82"/>
      <c r="K61" s="80"/>
      <c r="L61" s="82"/>
      <c r="M61" s="80"/>
      <c r="N61" s="83"/>
      <c r="O61" s="84"/>
      <c r="P61" s="79"/>
    </row>
    <row r="62" spans="1:16" s="72" customFormat="1">
      <c r="A62" s="78"/>
      <c r="B62" s="78"/>
      <c r="C62" s="78"/>
      <c r="D62" s="79"/>
      <c r="E62" s="79"/>
      <c r="F62" s="78"/>
      <c r="G62" s="80"/>
      <c r="H62" s="81"/>
      <c r="I62" s="81"/>
      <c r="J62" s="82"/>
      <c r="K62" s="80"/>
      <c r="L62" s="82"/>
      <c r="M62" s="80"/>
      <c r="N62" s="83"/>
      <c r="O62" s="84"/>
      <c r="P62" s="79"/>
    </row>
    <row r="63" spans="1:16" s="72" customFormat="1">
      <c r="A63" s="71"/>
      <c r="B63" s="71"/>
      <c r="C63" s="71"/>
      <c r="F63" s="71"/>
      <c r="G63" s="73"/>
      <c r="H63" s="74"/>
      <c r="I63" s="74"/>
      <c r="J63" s="75"/>
      <c r="K63" s="73"/>
      <c r="L63" s="75"/>
      <c r="M63" s="73"/>
      <c r="N63" s="76"/>
      <c r="O63" s="77"/>
    </row>
    <row r="64" spans="1:16" s="72" customFormat="1">
      <c r="A64" s="71"/>
      <c r="B64" s="71"/>
      <c r="C64" s="71"/>
      <c r="F64" s="71"/>
      <c r="G64" s="73"/>
      <c r="H64" s="74"/>
      <c r="I64" s="74"/>
      <c r="J64" s="75"/>
      <c r="K64" s="73"/>
      <c r="L64" s="75"/>
      <c r="M64" s="73"/>
      <c r="N64" s="76"/>
      <c r="O64" s="77"/>
    </row>
    <row r="65" spans="1:16" s="72" customFormat="1">
      <c r="A65" s="71"/>
      <c r="B65" s="71"/>
      <c r="C65" s="71"/>
      <c r="F65" s="71"/>
      <c r="G65" s="73"/>
      <c r="H65" s="74"/>
      <c r="I65" s="74"/>
      <c r="J65" s="75"/>
      <c r="K65" s="73"/>
      <c r="L65" s="75"/>
      <c r="M65" s="73"/>
      <c r="N65" s="76"/>
      <c r="O65" s="77"/>
    </row>
    <row r="66" spans="1:16" s="72" customFormat="1">
      <c r="A66" s="78"/>
      <c r="B66" s="78"/>
      <c r="C66" s="78"/>
      <c r="D66" s="79"/>
      <c r="E66" s="79"/>
      <c r="F66" s="78"/>
      <c r="G66" s="80"/>
      <c r="H66" s="81"/>
      <c r="I66" s="81"/>
      <c r="J66" s="82"/>
      <c r="K66" s="80"/>
      <c r="L66" s="82"/>
      <c r="M66" s="80"/>
      <c r="N66" s="83"/>
      <c r="O66" s="84"/>
      <c r="P66" s="79"/>
    </row>
    <row r="67" spans="1:16" s="72" customFormat="1">
      <c r="A67" s="78"/>
      <c r="B67" s="78"/>
      <c r="C67" s="78"/>
      <c r="D67" s="79"/>
      <c r="E67" s="79"/>
      <c r="F67" s="78"/>
      <c r="G67" s="80"/>
      <c r="H67" s="81"/>
      <c r="I67" s="81"/>
      <c r="J67" s="82"/>
      <c r="K67" s="80"/>
      <c r="L67" s="82"/>
      <c r="M67" s="80"/>
      <c r="N67" s="83"/>
      <c r="O67" s="84"/>
      <c r="P67" s="79"/>
    </row>
    <row r="68" spans="1:16" s="72" customFormat="1">
      <c r="A68" s="71"/>
      <c r="B68" s="71"/>
      <c r="C68" s="71"/>
      <c r="F68" s="71"/>
      <c r="G68" s="73"/>
      <c r="H68" s="74"/>
      <c r="I68" s="74"/>
      <c r="J68" s="75"/>
      <c r="K68" s="73"/>
      <c r="L68" s="75"/>
      <c r="M68" s="73"/>
      <c r="N68" s="76"/>
      <c r="O68" s="77"/>
    </row>
    <row r="69" spans="1:16" s="72" customFormat="1">
      <c r="A69" s="78"/>
      <c r="B69" s="78"/>
      <c r="C69" s="78"/>
      <c r="D69" s="79"/>
      <c r="E69" s="79"/>
      <c r="F69" s="78"/>
      <c r="G69" s="80"/>
      <c r="H69" s="81"/>
      <c r="I69" s="81"/>
      <c r="J69" s="82"/>
      <c r="K69" s="80"/>
      <c r="L69" s="82"/>
      <c r="M69" s="80"/>
      <c r="N69" s="83"/>
      <c r="O69" s="84"/>
      <c r="P69" s="79"/>
    </row>
    <row r="70" spans="1:16" s="72" customFormat="1">
      <c r="A70" s="71"/>
      <c r="B70" s="71"/>
      <c r="C70" s="71"/>
      <c r="F70" s="71"/>
      <c r="G70" s="73"/>
      <c r="H70" s="74"/>
      <c r="I70" s="74"/>
      <c r="J70" s="75"/>
      <c r="K70" s="73"/>
      <c r="L70" s="75"/>
      <c r="M70" s="73"/>
      <c r="N70" s="76"/>
      <c r="O70" s="77"/>
    </row>
    <row r="71" spans="1:16" s="72" customFormat="1">
      <c r="A71" s="78"/>
      <c r="B71" s="78"/>
      <c r="C71" s="78"/>
      <c r="D71" s="79"/>
      <c r="E71" s="79"/>
      <c r="F71" s="78"/>
      <c r="G71" s="80"/>
      <c r="H71" s="81"/>
      <c r="I71" s="81"/>
      <c r="J71" s="82"/>
      <c r="K71" s="80"/>
      <c r="L71" s="82"/>
      <c r="M71" s="80"/>
      <c r="N71" s="83"/>
      <c r="O71" s="84"/>
      <c r="P71" s="79"/>
    </row>
    <row r="72" spans="1:16" s="65" customFormat="1">
      <c r="B72" s="67"/>
      <c r="D72" s="68"/>
      <c r="E72" s="68"/>
      <c r="I72" s="69"/>
      <c r="K72" s="70"/>
      <c r="M72" s="70"/>
      <c r="P72" s="68"/>
    </row>
    <row r="73" spans="1:16" s="72" customFormat="1">
      <c r="A73" s="71"/>
      <c r="B73" s="71"/>
      <c r="C73" s="71"/>
      <c r="F73" s="71"/>
      <c r="G73" s="73"/>
      <c r="H73" s="74"/>
      <c r="I73" s="74"/>
      <c r="J73" s="75"/>
      <c r="K73" s="73"/>
      <c r="L73" s="75"/>
      <c r="M73" s="73"/>
      <c r="N73" s="76"/>
      <c r="O73" s="77"/>
    </row>
    <row r="74" spans="1:16" s="72" customFormat="1">
      <c r="A74" s="71"/>
      <c r="B74" s="71"/>
      <c r="C74" s="71"/>
      <c r="F74" s="71"/>
      <c r="G74" s="73"/>
      <c r="H74" s="74"/>
      <c r="I74" s="74"/>
      <c r="J74" s="75"/>
      <c r="K74" s="73"/>
      <c r="L74" s="75"/>
      <c r="M74" s="73"/>
      <c r="N74" s="76"/>
      <c r="O74" s="77"/>
    </row>
    <row r="75" spans="1:16" s="72" customFormat="1">
      <c r="A75" s="71"/>
      <c r="B75" s="71"/>
      <c r="C75" s="71"/>
      <c r="F75" s="71"/>
      <c r="G75" s="73"/>
      <c r="H75" s="74"/>
      <c r="I75" s="74"/>
      <c r="J75" s="75"/>
      <c r="K75" s="73"/>
      <c r="L75" s="75"/>
      <c r="M75" s="73"/>
      <c r="N75" s="76"/>
      <c r="O75" s="77"/>
    </row>
    <row r="76" spans="1:16" s="72" customFormat="1">
      <c r="A76" s="71"/>
      <c r="B76" s="71"/>
      <c r="C76" s="71"/>
      <c r="F76" s="71"/>
      <c r="G76" s="73"/>
      <c r="H76" s="74"/>
      <c r="I76" s="74"/>
      <c r="J76" s="75"/>
      <c r="K76" s="73"/>
      <c r="L76" s="75"/>
      <c r="M76" s="73"/>
      <c r="N76" s="76"/>
      <c r="O76" s="77"/>
    </row>
    <row r="77" spans="1:16" s="72" customFormat="1">
      <c r="A77" s="71"/>
      <c r="B77" s="71"/>
      <c r="C77" s="71"/>
      <c r="F77" s="71"/>
      <c r="G77" s="73"/>
      <c r="H77" s="74"/>
      <c r="I77" s="74"/>
      <c r="J77" s="75"/>
      <c r="K77" s="73"/>
      <c r="L77" s="75"/>
      <c r="M77" s="73"/>
      <c r="N77" s="76"/>
      <c r="O77" s="77"/>
    </row>
    <row r="78" spans="1:16" s="72" customFormat="1">
      <c r="A78" s="71"/>
      <c r="B78" s="71"/>
      <c r="C78" s="71"/>
      <c r="F78" s="71"/>
      <c r="G78" s="73"/>
      <c r="H78" s="74"/>
      <c r="I78" s="74"/>
      <c r="J78" s="75"/>
      <c r="K78" s="73"/>
      <c r="L78" s="75"/>
      <c r="M78" s="73"/>
      <c r="N78" s="76"/>
      <c r="O78" s="77"/>
    </row>
    <row r="79" spans="1:16" s="65" customFormat="1">
      <c r="B79" s="67"/>
      <c r="D79" s="68"/>
      <c r="E79" s="68"/>
      <c r="I79" s="69"/>
      <c r="K79" s="70"/>
      <c r="M79" s="70"/>
      <c r="P79" s="68"/>
    </row>
    <row r="80" spans="1:16" s="72" customFormat="1">
      <c r="A80" s="71"/>
      <c r="B80" s="71"/>
      <c r="C80" s="71"/>
      <c r="F80" s="71"/>
      <c r="G80" s="73"/>
      <c r="H80" s="74"/>
      <c r="I80" s="74"/>
      <c r="J80" s="75"/>
      <c r="K80" s="73"/>
      <c r="L80" s="75"/>
      <c r="M80" s="73"/>
      <c r="N80" s="76"/>
      <c r="O80" s="77"/>
    </row>
    <row r="81" spans="1:16" s="72" customFormat="1">
      <c r="A81" s="71"/>
      <c r="B81" s="71"/>
      <c r="C81" s="71"/>
      <c r="F81" s="71"/>
      <c r="G81" s="73"/>
      <c r="H81" s="74"/>
      <c r="I81" s="74"/>
      <c r="J81" s="75"/>
      <c r="K81" s="73"/>
      <c r="L81" s="75"/>
      <c r="M81" s="73"/>
      <c r="N81" s="76"/>
      <c r="O81" s="77"/>
    </row>
    <row r="82" spans="1:16" s="65" customFormat="1">
      <c r="B82" s="85"/>
      <c r="D82" s="66"/>
      <c r="E82" s="66"/>
      <c r="I82" s="86"/>
      <c r="K82" s="87"/>
      <c r="M82" s="87"/>
      <c r="P82" s="66"/>
    </row>
    <row r="83" spans="1:16" s="65" customFormat="1">
      <c r="B83" s="67"/>
      <c r="D83" s="68"/>
      <c r="E83" s="68"/>
      <c r="I83" s="69"/>
      <c r="K83" s="70"/>
      <c r="M83" s="70"/>
      <c r="P83" s="68"/>
    </row>
    <row r="84" spans="1:16" s="72" customFormat="1">
      <c r="A84" s="71"/>
      <c r="B84" s="71"/>
      <c r="C84" s="71"/>
      <c r="F84" s="71"/>
      <c r="G84" s="73"/>
      <c r="H84" s="74"/>
      <c r="I84" s="74"/>
      <c r="J84" s="75"/>
      <c r="K84" s="73"/>
      <c r="L84" s="75"/>
      <c r="M84" s="73"/>
      <c r="N84" s="76"/>
      <c r="O84" s="77"/>
    </row>
    <row r="85" spans="1:16" s="88" customFormat="1">
      <c r="E85" s="89"/>
      <c r="I85" s="90"/>
      <c r="K85" s="91"/>
      <c r="M85" s="91"/>
    </row>
  </sheetData>
  <pageMargins left="0.7" right="0.7" top="0.75" bottom="0.75" header="0.3" footer="0.3"/>
  <pageSetup paperSize="9" scale="8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686"/>
  <sheetViews>
    <sheetView view="pageBreakPreview" topLeftCell="C1" zoomScale="115" zoomScaleNormal="55" zoomScaleSheetLayoutView="115" workbookViewId="0">
      <selection activeCell="I6" sqref="I6"/>
    </sheetView>
  </sheetViews>
  <sheetFormatPr defaultColWidth="10" defaultRowHeight="14.25"/>
  <cols>
    <col min="1" max="1" width="5.140625" style="198" customWidth="1"/>
    <col min="2" max="4" width="6.5703125" style="198" customWidth="1"/>
    <col min="5" max="5" width="74.28515625" style="198" customWidth="1"/>
    <col min="6" max="6" width="5" style="199" customWidth="1"/>
    <col min="7" max="7" width="12.7109375" style="200" customWidth="1"/>
    <col min="8" max="8" width="10.5703125" style="201" customWidth="1"/>
    <col min="9" max="9" width="18.5703125" style="202" bestFit="1" customWidth="1"/>
    <col min="10" max="30" width="10" style="203"/>
    <col min="31" max="16384" width="10" style="198"/>
  </cols>
  <sheetData>
    <row r="1" spans="1:30" s="7" customFormat="1" ht="18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4"/>
      <c r="P1" s="54"/>
    </row>
    <row r="2" spans="1:30" s="7" customFormat="1" ht="15">
      <c r="A2" s="8" t="s">
        <v>36</v>
      </c>
      <c r="B2" s="9"/>
      <c r="C2" s="9" t="str">
        <f>'[25]Krycí list'!E5</f>
        <v>KANALIZÁZIA SPLAŠKOVÝCH OV CHTELNICA STAVBA č. 2 - 5 Etapa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54"/>
      <c r="P2" s="54"/>
    </row>
    <row r="3" spans="1:30" s="7" customFormat="1" ht="15">
      <c r="A3" s="8" t="s">
        <v>37</v>
      </c>
      <c r="B3" s="9"/>
      <c r="C3" s="96" t="s">
        <v>593</v>
      </c>
      <c r="D3" s="96"/>
      <c r="E3" s="9"/>
      <c r="F3" s="9"/>
      <c r="G3" s="9"/>
      <c r="H3" s="9"/>
      <c r="I3" s="9"/>
      <c r="J3" s="9"/>
      <c r="K3" s="9"/>
      <c r="L3" s="5"/>
      <c r="M3" s="5"/>
      <c r="N3" s="5"/>
      <c r="O3" s="54"/>
      <c r="P3" s="54"/>
    </row>
    <row r="4" spans="1:30" s="7" customFormat="1" ht="15">
      <c r="A4" s="8" t="s">
        <v>38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54"/>
      <c r="P4" s="54"/>
    </row>
    <row r="5" spans="1:30" s="7" customFormat="1" ht="15">
      <c r="A5" s="9" t="s">
        <v>39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54"/>
      <c r="P5" s="54"/>
    </row>
    <row r="6" spans="1:30" s="7" customFormat="1" ht="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54"/>
      <c r="P6" s="54"/>
    </row>
    <row r="7" spans="1:30" s="7" customFormat="1" ht="15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54"/>
      <c r="P7" s="54"/>
    </row>
    <row r="8" spans="1:30" s="7" customFormat="1" ht="15">
      <c r="A8" s="9" t="s">
        <v>41</v>
      </c>
      <c r="B8" s="9"/>
      <c r="C8" s="9"/>
      <c r="D8" s="9"/>
      <c r="E8" s="9" t="s">
        <v>594</v>
      </c>
      <c r="F8" s="9"/>
      <c r="G8" s="9"/>
      <c r="H8" s="9"/>
      <c r="I8" s="9"/>
      <c r="J8" s="9"/>
      <c r="K8" s="9"/>
      <c r="L8" s="5"/>
      <c r="M8" s="5"/>
      <c r="N8" s="5"/>
      <c r="O8" s="54"/>
      <c r="P8" s="54"/>
    </row>
    <row r="9" spans="1:30" s="7" customFormat="1" ht="15">
      <c r="A9" s="9" t="s">
        <v>42</v>
      </c>
      <c r="B9" s="9"/>
      <c r="C9" s="237"/>
      <c r="D9" s="9"/>
      <c r="E9" s="237">
        <v>43803</v>
      </c>
      <c r="F9" s="9"/>
      <c r="G9" s="9"/>
      <c r="H9" s="9"/>
      <c r="I9" s="9"/>
      <c r="J9" s="9"/>
      <c r="K9" s="9"/>
      <c r="L9" s="5"/>
      <c r="M9" s="5"/>
      <c r="N9" s="5"/>
      <c r="O9" s="54"/>
      <c r="P9" s="54"/>
    </row>
    <row r="10" spans="1:30" s="7" customFormat="1" ht="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4"/>
      <c r="P10" s="54"/>
    </row>
    <row r="11" spans="1:30" s="143" customFormat="1" ht="12.75">
      <c r="A11" s="140"/>
      <c r="B11" s="140"/>
      <c r="C11" s="140"/>
      <c r="D11" s="140"/>
      <c r="E11" s="139"/>
      <c r="F11" s="140"/>
      <c r="G11" s="141"/>
      <c r="H11" s="144"/>
      <c r="I11" s="145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1:30" s="143" customFormat="1" ht="22.5">
      <c r="A12" s="146" t="s">
        <v>33</v>
      </c>
      <c r="B12" s="147" t="s">
        <v>43</v>
      </c>
      <c r="C12" s="147" t="s">
        <v>44</v>
      </c>
      <c r="D12" s="147" t="s">
        <v>45</v>
      </c>
      <c r="E12" s="147" t="s">
        <v>46</v>
      </c>
      <c r="F12" s="147" t="s">
        <v>47</v>
      </c>
      <c r="G12" s="147" t="s">
        <v>48</v>
      </c>
      <c r="H12" s="148" t="s">
        <v>49</v>
      </c>
      <c r="I12" s="147" t="s">
        <v>34</v>
      </c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</row>
    <row r="13" spans="1:30" s="143" customFormat="1" ht="12" thickBot="1">
      <c r="A13" s="149">
        <v>1</v>
      </c>
      <c r="B13" s="150">
        <v>2</v>
      </c>
      <c r="C13" s="150">
        <v>3</v>
      </c>
      <c r="D13" s="150">
        <v>4</v>
      </c>
      <c r="E13" s="150">
        <v>5</v>
      </c>
      <c r="F13" s="150">
        <v>6</v>
      </c>
      <c r="G13" s="150">
        <v>7</v>
      </c>
      <c r="H13" s="151">
        <v>8</v>
      </c>
      <c r="I13" s="150">
        <v>9</v>
      </c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</row>
    <row r="14" spans="1:30" s="158" customFormat="1" ht="20.25" customHeight="1" thickBot="1">
      <c r="A14" s="152"/>
      <c r="B14" s="152"/>
      <c r="C14" s="152"/>
      <c r="D14" s="152"/>
      <c r="E14" s="153" t="s">
        <v>506</v>
      </c>
      <c r="F14" s="152"/>
      <c r="G14" s="154" t="s">
        <v>507</v>
      </c>
      <c r="H14" s="155"/>
      <c r="I14" s="156">
        <f>SUM(I15:I42)</f>
        <v>15727.71</v>
      </c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</row>
    <row r="15" spans="1:30" s="165" customFormat="1" ht="12">
      <c r="A15" s="159">
        <v>1</v>
      </c>
      <c r="B15" s="159"/>
      <c r="C15" s="159"/>
      <c r="D15" s="159"/>
      <c r="E15" s="160" t="s">
        <v>508</v>
      </c>
      <c r="F15" s="159" t="s">
        <v>93</v>
      </c>
      <c r="G15" s="161">
        <v>3</v>
      </c>
      <c r="H15" s="162">
        <v>5.8500000000000005</v>
      </c>
      <c r="I15" s="163">
        <f t="shared" ref="I15:I78" si="0">ROUND(G15*H15,2)</f>
        <v>17.55</v>
      </c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</row>
    <row r="16" spans="1:30" s="165" customFormat="1" ht="12">
      <c r="A16" s="159">
        <f>A15+1</f>
        <v>2</v>
      </c>
      <c r="B16" s="159"/>
      <c r="C16" s="159"/>
      <c r="D16" s="159"/>
      <c r="E16" s="160" t="s">
        <v>509</v>
      </c>
      <c r="F16" s="159" t="s">
        <v>93</v>
      </c>
      <c r="G16" s="161">
        <v>3</v>
      </c>
      <c r="H16" s="162">
        <v>1.48</v>
      </c>
      <c r="I16" s="163">
        <f t="shared" si="0"/>
        <v>4.4400000000000004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</row>
    <row r="17" spans="1:30" s="165" customFormat="1" ht="12">
      <c r="A17" s="159">
        <f t="shared" ref="A17:A42" si="1">A16+1</f>
        <v>3</v>
      </c>
      <c r="B17" s="159"/>
      <c r="C17" s="159"/>
      <c r="D17" s="159"/>
      <c r="E17" s="160" t="s">
        <v>510</v>
      </c>
      <c r="F17" s="159" t="s">
        <v>93</v>
      </c>
      <c r="G17" s="161">
        <v>12</v>
      </c>
      <c r="H17" s="162">
        <v>8.4500000000000011</v>
      </c>
      <c r="I17" s="163">
        <f t="shared" si="0"/>
        <v>101.4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</row>
    <row r="18" spans="1:30" s="165" customFormat="1" ht="12">
      <c r="A18" s="159">
        <f t="shared" si="1"/>
        <v>4</v>
      </c>
      <c r="B18" s="159"/>
      <c r="C18" s="159"/>
      <c r="D18" s="159"/>
      <c r="E18" s="160" t="s">
        <v>509</v>
      </c>
      <c r="F18" s="159" t="s">
        <v>93</v>
      </c>
      <c r="G18" s="161">
        <v>12</v>
      </c>
      <c r="H18" s="162">
        <v>0.26</v>
      </c>
      <c r="I18" s="163">
        <f t="shared" si="0"/>
        <v>3.12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</row>
    <row r="19" spans="1:30" s="165" customFormat="1" ht="12">
      <c r="A19" s="159">
        <f t="shared" si="1"/>
        <v>5</v>
      </c>
      <c r="B19" s="159"/>
      <c r="C19" s="159"/>
      <c r="D19" s="159"/>
      <c r="E19" s="160" t="s">
        <v>511</v>
      </c>
      <c r="F19" s="159" t="s">
        <v>93</v>
      </c>
      <c r="G19" s="161">
        <v>5</v>
      </c>
      <c r="H19" s="162">
        <v>40.1</v>
      </c>
      <c r="I19" s="163">
        <f t="shared" si="0"/>
        <v>200.5</v>
      </c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</row>
    <row r="20" spans="1:30" s="165" customFormat="1" ht="12">
      <c r="A20" s="159">
        <f t="shared" si="1"/>
        <v>6</v>
      </c>
      <c r="B20" s="159"/>
      <c r="C20" s="159"/>
      <c r="D20" s="159"/>
      <c r="E20" s="160" t="s">
        <v>509</v>
      </c>
      <c r="F20" s="159" t="s">
        <v>93</v>
      </c>
      <c r="G20" s="161">
        <v>5</v>
      </c>
      <c r="H20" s="162">
        <v>1.48</v>
      </c>
      <c r="I20" s="163">
        <f t="shared" si="0"/>
        <v>7.4</v>
      </c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</row>
    <row r="21" spans="1:30" s="165" customFormat="1" ht="12">
      <c r="A21" s="159">
        <f t="shared" si="1"/>
        <v>7</v>
      </c>
      <c r="B21" s="159"/>
      <c r="C21" s="159"/>
      <c r="D21" s="159"/>
      <c r="E21" s="160" t="s">
        <v>512</v>
      </c>
      <c r="F21" s="159" t="s">
        <v>93</v>
      </c>
      <c r="G21" s="161">
        <v>17.5</v>
      </c>
      <c r="H21" s="162">
        <v>5.0049999999999999</v>
      </c>
      <c r="I21" s="163">
        <f t="shared" si="0"/>
        <v>87.59</v>
      </c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</row>
    <row r="22" spans="1:30" s="165" customFormat="1" ht="12">
      <c r="A22" s="159">
        <f t="shared" si="1"/>
        <v>8</v>
      </c>
      <c r="B22" s="159"/>
      <c r="C22" s="159"/>
      <c r="D22" s="159"/>
      <c r="E22" s="160" t="s">
        <v>513</v>
      </c>
      <c r="F22" s="159" t="s">
        <v>72</v>
      </c>
      <c r="G22" s="161">
        <v>5.0999999999999996</v>
      </c>
      <c r="H22" s="162">
        <v>0.45499999999999996</v>
      </c>
      <c r="I22" s="163">
        <f t="shared" si="0"/>
        <v>2.3199999999999998</v>
      </c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</row>
    <row r="23" spans="1:30" s="165" customFormat="1" ht="12">
      <c r="A23" s="159">
        <f t="shared" si="1"/>
        <v>9</v>
      </c>
      <c r="B23" s="159"/>
      <c r="C23" s="159"/>
      <c r="D23" s="159"/>
      <c r="E23" s="160" t="s">
        <v>514</v>
      </c>
      <c r="F23" s="159" t="s">
        <v>72</v>
      </c>
      <c r="G23" s="161">
        <v>5.0999999999999996</v>
      </c>
      <c r="H23" s="162">
        <v>5.954989046006772</v>
      </c>
      <c r="I23" s="163">
        <f t="shared" si="0"/>
        <v>30.37</v>
      </c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</row>
    <row r="24" spans="1:30" s="165" customFormat="1" ht="12">
      <c r="A24" s="159">
        <f t="shared" si="1"/>
        <v>10</v>
      </c>
      <c r="B24" s="159"/>
      <c r="C24" s="159"/>
      <c r="D24" s="159"/>
      <c r="E24" s="160" t="s">
        <v>515</v>
      </c>
      <c r="F24" s="159" t="s">
        <v>72</v>
      </c>
      <c r="G24" s="161">
        <v>5.0999999999999996</v>
      </c>
      <c r="H24" s="162">
        <v>10.4</v>
      </c>
      <c r="I24" s="163">
        <f t="shared" si="0"/>
        <v>53.04</v>
      </c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</row>
    <row r="25" spans="1:30" s="165" customFormat="1" ht="12">
      <c r="A25" s="159">
        <f t="shared" si="1"/>
        <v>11</v>
      </c>
      <c r="B25" s="159"/>
      <c r="C25" s="159"/>
      <c r="D25" s="159"/>
      <c r="E25" s="160" t="s">
        <v>367</v>
      </c>
      <c r="F25" s="159" t="s">
        <v>93</v>
      </c>
      <c r="G25" s="161">
        <v>2.5</v>
      </c>
      <c r="H25" s="162">
        <v>1.56</v>
      </c>
      <c r="I25" s="163">
        <f t="shared" si="0"/>
        <v>3.9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</row>
    <row r="26" spans="1:30" s="165" customFormat="1" ht="12">
      <c r="A26" s="159">
        <f t="shared" si="1"/>
        <v>12</v>
      </c>
      <c r="B26" s="159"/>
      <c r="C26" s="159"/>
      <c r="D26" s="159"/>
      <c r="E26" s="160" t="s">
        <v>516</v>
      </c>
      <c r="F26" s="159" t="s">
        <v>93</v>
      </c>
      <c r="G26" s="161">
        <v>2.5</v>
      </c>
      <c r="H26" s="162">
        <v>3.25</v>
      </c>
      <c r="I26" s="163">
        <f t="shared" si="0"/>
        <v>8.1300000000000008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</row>
    <row r="27" spans="1:30" s="165" customFormat="1" ht="12">
      <c r="A27" s="159">
        <f t="shared" si="1"/>
        <v>13</v>
      </c>
      <c r="B27" s="159"/>
      <c r="C27" s="159"/>
      <c r="D27" s="159"/>
      <c r="E27" s="160" t="s">
        <v>369</v>
      </c>
      <c r="F27" s="159" t="s">
        <v>93</v>
      </c>
      <c r="G27" s="161">
        <v>2.5</v>
      </c>
      <c r="H27" s="162">
        <v>2.23</v>
      </c>
      <c r="I27" s="163">
        <f t="shared" si="0"/>
        <v>5.58</v>
      </c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</row>
    <row r="28" spans="1:30" s="165" customFormat="1" ht="12">
      <c r="A28" s="159">
        <f t="shared" si="1"/>
        <v>14</v>
      </c>
      <c r="B28" s="159"/>
      <c r="C28" s="159"/>
      <c r="D28" s="159"/>
      <c r="E28" s="160" t="s">
        <v>517</v>
      </c>
      <c r="F28" s="159" t="s">
        <v>72</v>
      </c>
      <c r="G28" s="161">
        <v>16.666666666666668</v>
      </c>
      <c r="H28" s="162">
        <v>1.105</v>
      </c>
      <c r="I28" s="163">
        <f t="shared" si="0"/>
        <v>18.420000000000002</v>
      </c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</row>
    <row r="29" spans="1:30" s="165" customFormat="1" ht="12">
      <c r="A29" s="159">
        <f t="shared" si="1"/>
        <v>15</v>
      </c>
      <c r="B29" s="159"/>
      <c r="C29" s="159"/>
      <c r="D29" s="159"/>
      <c r="E29" s="160" t="s">
        <v>518</v>
      </c>
      <c r="F29" s="159" t="s">
        <v>93</v>
      </c>
      <c r="G29" s="161">
        <v>2.375</v>
      </c>
      <c r="H29" s="162">
        <v>137.18</v>
      </c>
      <c r="I29" s="163">
        <f t="shared" si="0"/>
        <v>325.8</v>
      </c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</row>
    <row r="30" spans="1:30" s="165" customFormat="1" ht="12">
      <c r="A30" s="159">
        <f t="shared" si="1"/>
        <v>16</v>
      </c>
      <c r="B30" s="159"/>
      <c r="C30" s="159"/>
      <c r="D30" s="159"/>
      <c r="E30" s="160" t="s">
        <v>519</v>
      </c>
      <c r="F30" s="159" t="s">
        <v>72</v>
      </c>
      <c r="G30" s="161">
        <v>14.2</v>
      </c>
      <c r="H30" s="162">
        <v>25.35</v>
      </c>
      <c r="I30" s="163">
        <f t="shared" si="0"/>
        <v>359.97</v>
      </c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</row>
    <row r="31" spans="1:30" s="165" customFormat="1" ht="12">
      <c r="A31" s="159">
        <f t="shared" si="1"/>
        <v>17</v>
      </c>
      <c r="B31" s="159"/>
      <c r="C31" s="159"/>
      <c r="D31" s="159"/>
      <c r="E31" s="160" t="s">
        <v>520</v>
      </c>
      <c r="F31" s="159" t="s">
        <v>72</v>
      </c>
      <c r="G31" s="161">
        <v>14.2</v>
      </c>
      <c r="H31" s="162">
        <v>1.9500000000000002</v>
      </c>
      <c r="I31" s="163">
        <f t="shared" si="0"/>
        <v>27.69</v>
      </c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</row>
    <row r="32" spans="1:30" s="165" customFormat="1" ht="12">
      <c r="A32" s="159">
        <f t="shared" si="1"/>
        <v>18</v>
      </c>
      <c r="B32" s="159"/>
      <c r="C32" s="159"/>
      <c r="D32" s="159"/>
      <c r="E32" s="160" t="s">
        <v>521</v>
      </c>
      <c r="F32" s="159" t="s">
        <v>162</v>
      </c>
      <c r="G32" s="161">
        <v>0.30875000000000002</v>
      </c>
      <c r="H32" s="162">
        <v>1525.23</v>
      </c>
      <c r="I32" s="163">
        <f t="shared" si="0"/>
        <v>470.91</v>
      </c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</row>
    <row r="33" spans="1:30" s="165" customFormat="1" ht="12">
      <c r="A33" s="159">
        <f t="shared" si="1"/>
        <v>19</v>
      </c>
      <c r="B33" s="159"/>
      <c r="C33" s="159"/>
      <c r="D33" s="159"/>
      <c r="E33" s="160" t="s">
        <v>522</v>
      </c>
      <c r="F33" s="159" t="s">
        <v>123</v>
      </c>
      <c r="G33" s="161">
        <v>6.2</v>
      </c>
      <c r="H33" s="162">
        <v>18.543870967741938</v>
      </c>
      <c r="I33" s="163">
        <f t="shared" si="0"/>
        <v>114.97</v>
      </c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</row>
    <row r="34" spans="1:30" s="165" customFormat="1" ht="12">
      <c r="A34" s="159">
        <f t="shared" si="1"/>
        <v>20</v>
      </c>
      <c r="B34" s="159"/>
      <c r="C34" s="159"/>
      <c r="D34" s="159"/>
      <c r="E34" s="160" t="s">
        <v>523</v>
      </c>
      <c r="F34" s="159" t="s">
        <v>93</v>
      </c>
      <c r="G34" s="161">
        <v>0.12400000000000003</v>
      </c>
      <c r="H34" s="162">
        <v>195</v>
      </c>
      <c r="I34" s="163">
        <f t="shared" si="0"/>
        <v>24.18</v>
      </c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</row>
    <row r="35" spans="1:30" s="164" customFormat="1" ht="22.5">
      <c r="A35" s="159">
        <f t="shared" si="1"/>
        <v>21</v>
      </c>
      <c r="B35" s="159"/>
      <c r="C35" s="159"/>
      <c r="D35" s="159"/>
      <c r="E35" s="160" t="s">
        <v>524</v>
      </c>
      <c r="F35" s="159" t="s">
        <v>225</v>
      </c>
      <c r="G35" s="161">
        <v>2</v>
      </c>
      <c r="H35" s="162">
        <v>4450</v>
      </c>
      <c r="I35" s="163">
        <f t="shared" si="0"/>
        <v>8900</v>
      </c>
    </row>
    <row r="36" spans="1:30" s="165" customFormat="1" ht="22.5">
      <c r="A36" s="159">
        <f t="shared" si="1"/>
        <v>22</v>
      </c>
      <c r="B36" s="159"/>
      <c r="C36" s="159"/>
      <c r="D36" s="159"/>
      <c r="E36" s="160" t="s">
        <v>525</v>
      </c>
      <c r="F36" s="159" t="s">
        <v>225</v>
      </c>
      <c r="G36" s="161">
        <v>1</v>
      </c>
      <c r="H36" s="162">
        <v>1681.1346610900885</v>
      </c>
      <c r="I36" s="163">
        <f t="shared" si="0"/>
        <v>1681.13</v>
      </c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</row>
    <row r="37" spans="1:30" s="165" customFormat="1" ht="12">
      <c r="A37" s="159">
        <f t="shared" si="1"/>
        <v>23</v>
      </c>
      <c r="B37" s="159"/>
      <c r="C37" s="159"/>
      <c r="D37" s="159"/>
      <c r="E37" s="160" t="s">
        <v>526</v>
      </c>
      <c r="F37" s="159" t="s">
        <v>72</v>
      </c>
      <c r="G37" s="161">
        <v>5</v>
      </c>
      <c r="H37" s="162">
        <v>162.5</v>
      </c>
      <c r="I37" s="163">
        <f t="shared" si="0"/>
        <v>812.5</v>
      </c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</row>
    <row r="38" spans="1:30" s="165" customFormat="1" ht="22.5">
      <c r="A38" s="159">
        <f t="shared" si="1"/>
        <v>24</v>
      </c>
      <c r="B38" s="159"/>
      <c r="C38" s="159"/>
      <c r="D38" s="159"/>
      <c r="E38" s="160" t="s">
        <v>527</v>
      </c>
      <c r="F38" s="159" t="s">
        <v>123</v>
      </c>
      <c r="G38" s="161">
        <v>5</v>
      </c>
      <c r="H38" s="162">
        <v>91</v>
      </c>
      <c r="I38" s="163">
        <f t="shared" si="0"/>
        <v>455</v>
      </c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</row>
    <row r="39" spans="1:30" s="165" customFormat="1" ht="12">
      <c r="A39" s="159">
        <f t="shared" si="1"/>
        <v>25</v>
      </c>
      <c r="B39" s="159"/>
      <c r="C39" s="159"/>
      <c r="D39" s="159"/>
      <c r="E39" s="160" t="s">
        <v>528</v>
      </c>
      <c r="F39" s="159" t="s">
        <v>529</v>
      </c>
      <c r="G39" s="161">
        <v>2</v>
      </c>
      <c r="H39" s="162">
        <v>325</v>
      </c>
      <c r="I39" s="163">
        <f t="shared" si="0"/>
        <v>650</v>
      </c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</row>
    <row r="40" spans="1:30" s="165" customFormat="1" ht="12">
      <c r="A40" s="159">
        <f t="shared" si="1"/>
        <v>26</v>
      </c>
      <c r="B40" s="159"/>
      <c r="C40" s="159"/>
      <c r="D40" s="159"/>
      <c r="E40" s="160" t="s">
        <v>530</v>
      </c>
      <c r="F40" s="159" t="s">
        <v>123</v>
      </c>
      <c r="G40" s="161">
        <v>3</v>
      </c>
      <c r="H40" s="162">
        <v>15.600000000000001</v>
      </c>
      <c r="I40" s="163">
        <f t="shared" si="0"/>
        <v>46.8</v>
      </c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</row>
    <row r="41" spans="1:30" s="165" customFormat="1" ht="22.5">
      <c r="A41" s="159">
        <f t="shared" si="1"/>
        <v>27</v>
      </c>
      <c r="B41" s="159"/>
      <c r="C41" s="159"/>
      <c r="D41" s="159"/>
      <c r="E41" s="160" t="s">
        <v>531</v>
      </c>
      <c r="F41" s="159" t="s">
        <v>529</v>
      </c>
      <c r="G41" s="161">
        <v>1</v>
      </c>
      <c r="H41" s="162">
        <v>390</v>
      </c>
      <c r="I41" s="163">
        <f t="shared" si="0"/>
        <v>390</v>
      </c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</row>
    <row r="42" spans="1:30" s="165" customFormat="1" ht="12.75" thickBot="1">
      <c r="A42" s="159">
        <f t="shared" si="1"/>
        <v>28</v>
      </c>
      <c r="B42" s="159"/>
      <c r="C42" s="159"/>
      <c r="D42" s="159"/>
      <c r="E42" s="160" t="s">
        <v>532</v>
      </c>
      <c r="F42" s="159" t="s">
        <v>529</v>
      </c>
      <c r="G42" s="161">
        <v>1</v>
      </c>
      <c r="H42" s="162">
        <v>925</v>
      </c>
      <c r="I42" s="163">
        <f t="shared" si="0"/>
        <v>925</v>
      </c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</row>
    <row r="43" spans="1:30" s="158" customFormat="1" ht="20.25" customHeight="1" thickBot="1">
      <c r="A43" s="152"/>
      <c r="B43" s="152"/>
      <c r="C43" s="152"/>
      <c r="D43" s="152"/>
      <c r="E43" s="153" t="s">
        <v>533</v>
      </c>
      <c r="F43" s="152"/>
      <c r="G43" s="154" t="s">
        <v>507</v>
      </c>
      <c r="H43" s="155"/>
      <c r="I43" s="156">
        <f>SUM(I44:I87)</f>
        <v>11247.8</v>
      </c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</row>
    <row r="44" spans="1:30" s="165" customFormat="1" ht="12">
      <c r="A44" s="159">
        <f>A42+1</f>
        <v>29</v>
      </c>
      <c r="B44" s="159"/>
      <c r="C44" s="159"/>
      <c r="D44" s="159"/>
      <c r="E44" s="160" t="s">
        <v>508</v>
      </c>
      <c r="F44" s="159" t="s">
        <v>93</v>
      </c>
      <c r="G44" s="161">
        <v>6.7809749999999998</v>
      </c>
      <c r="H44" s="162">
        <v>10.5</v>
      </c>
      <c r="I44" s="166">
        <f t="shared" si="0"/>
        <v>71.2</v>
      </c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</row>
    <row r="45" spans="1:30" s="165" customFormat="1" ht="12">
      <c r="A45" s="159">
        <f>A44+1</f>
        <v>30</v>
      </c>
      <c r="B45" s="159"/>
      <c r="C45" s="159"/>
      <c r="D45" s="159"/>
      <c r="E45" s="160" t="s">
        <v>509</v>
      </c>
      <c r="F45" s="159" t="s">
        <v>93</v>
      </c>
      <c r="G45" s="161">
        <v>6.7809749999999998</v>
      </c>
      <c r="H45" s="162">
        <v>1.48</v>
      </c>
      <c r="I45" s="166">
        <f t="shared" si="0"/>
        <v>10.039999999999999</v>
      </c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</row>
    <row r="46" spans="1:30" s="165" customFormat="1" ht="12">
      <c r="A46" s="159">
        <f t="shared" ref="A46:A87" si="2">A45+1</f>
        <v>31</v>
      </c>
      <c r="B46" s="159"/>
      <c r="C46" s="159"/>
      <c r="D46" s="159"/>
      <c r="E46" s="160" t="s">
        <v>510</v>
      </c>
      <c r="F46" s="159" t="s">
        <v>93</v>
      </c>
      <c r="G46" s="161">
        <v>27.123899999999999</v>
      </c>
      <c r="H46" s="162">
        <v>14.12</v>
      </c>
      <c r="I46" s="166">
        <f t="shared" si="0"/>
        <v>382.99</v>
      </c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</row>
    <row r="47" spans="1:30" s="165" customFormat="1" ht="12">
      <c r="A47" s="159">
        <f t="shared" si="2"/>
        <v>32</v>
      </c>
      <c r="B47" s="159"/>
      <c r="C47" s="159"/>
      <c r="D47" s="159"/>
      <c r="E47" s="160" t="s">
        <v>509</v>
      </c>
      <c r="F47" s="159" t="s">
        <v>93</v>
      </c>
      <c r="G47" s="161">
        <v>27.123899999999999</v>
      </c>
      <c r="H47" s="162">
        <v>1.48</v>
      </c>
      <c r="I47" s="166">
        <f t="shared" si="0"/>
        <v>40.14</v>
      </c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</row>
    <row r="48" spans="1:30" s="165" customFormat="1" ht="12">
      <c r="A48" s="159">
        <f t="shared" si="2"/>
        <v>33</v>
      </c>
      <c r="B48" s="159"/>
      <c r="C48" s="159"/>
      <c r="D48" s="159"/>
      <c r="E48" s="160" t="s">
        <v>511</v>
      </c>
      <c r="F48" s="159" t="s">
        <v>93</v>
      </c>
      <c r="G48" s="161">
        <v>11.301625</v>
      </c>
      <c r="H48" s="162">
        <v>40.1</v>
      </c>
      <c r="I48" s="166">
        <f t="shared" si="0"/>
        <v>453.2</v>
      </c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</row>
    <row r="49" spans="1:30" s="165" customFormat="1" ht="12">
      <c r="A49" s="159">
        <f t="shared" si="2"/>
        <v>34</v>
      </c>
      <c r="B49" s="159"/>
      <c r="C49" s="159"/>
      <c r="D49" s="159"/>
      <c r="E49" s="160" t="s">
        <v>509</v>
      </c>
      <c r="F49" s="159" t="s">
        <v>93</v>
      </c>
      <c r="G49" s="161">
        <v>11.301625</v>
      </c>
      <c r="H49" s="162">
        <v>1.48</v>
      </c>
      <c r="I49" s="166">
        <f t="shared" si="0"/>
        <v>16.73</v>
      </c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</row>
    <row r="50" spans="1:30" s="165" customFormat="1" ht="12">
      <c r="A50" s="159">
        <f t="shared" si="2"/>
        <v>35</v>
      </c>
      <c r="B50" s="159"/>
      <c r="C50" s="159"/>
      <c r="D50" s="159"/>
      <c r="E50" s="160" t="s">
        <v>512</v>
      </c>
      <c r="F50" s="159" t="s">
        <v>93</v>
      </c>
      <c r="G50" s="161">
        <v>21.548009999999994</v>
      </c>
      <c r="H50" s="162">
        <v>5.5</v>
      </c>
      <c r="I50" s="166">
        <f t="shared" si="0"/>
        <v>118.51</v>
      </c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</row>
    <row r="51" spans="1:30" s="165" customFormat="1" ht="12">
      <c r="A51" s="159">
        <f t="shared" si="2"/>
        <v>36</v>
      </c>
      <c r="B51" s="159"/>
      <c r="C51" s="159"/>
      <c r="D51" s="159"/>
      <c r="E51" s="160" t="s">
        <v>513</v>
      </c>
      <c r="F51" s="159" t="s">
        <v>72</v>
      </c>
      <c r="G51" s="161">
        <v>95.182500000000005</v>
      </c>
      <c r="H51" s="162">
        <v>2.2200000000000002</v>
      </c>
      <c r="I51" s="166">
        <f t="shared" si="0"/>
        <v>211.31</v>
      </c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</row>
    <row r="52" spans="1:30" s="165" customFormat="1" ht="12">
      <c r="A52" s="159">
        <f t="shared" si="2"/>
        <v>37</v>
      </c>
      <c r="B52" s="159"/>
      <c r="C52" s="159"/>
      <c r="D52" s="159"/>
      <c r="E52" s="160" t="s">
        <v>534</v>
      </c>
      <c r="F52" s="159" t="s">
        <v>72</v>
      </c>
      <c r="G52" s="161">
        <v>95.182500000000005</v>
      </c>
      <c r="H52" s="162">
        <v>5.75</v>
      </c>
      <c r="I52" s="166">
        <f t="shared" si="0"/>
        <v>547.29999999999995</v>
      </c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</row>
    <row r="53" spans="1:30" s="165" customFormat="1" ht="12">
      <c r="A53" s="159">
        <f t="shared" si="2"/>
        <v>38</v>
      </c>
      <c r="B53" s="159"/>
      <c r="C53" s="159"/>
      <c r="D53" s="159"/>
      <c r="E53" s="160" t="s">
        <v>535</v>
      </c>
      <c r="F53" s="159" t="s">
        <v>93</v>
      </c>
      <c r="G53" s="161">
        <v>5.1620000000000008</v>
      </c>
      <c r="H53" s="162">
        <v>37.21</v>
      </c>
      <c r="I53" s="166">
        <f t="shared" si="0"/>
        <v>192.08</v>
      </c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</row>
    <row r="54" spans="1:30" s="165" customFormat="1" ht="12">
      <c r="A54" s="159">
        <f t="shared" si="2"/>
        <v>39</v>
      </c>
      <c r="B54" s="159"/>
      <c r="C54" s="159"/>
      <c r="D54" s="159"/>
      <c r="E54" s="160" t="s">
        <v>367</v>
      </c>
      <c r="F54" s="159" t="s">
        <v>93</v>
      </c>
      <c r="G54" s="161">
        <v>23.658490000000004</v>
      </c>
      <c r="H54" s="162">
        <v>2.23</v>
      </c>
      <c r="I54" s="166">
        <f t="shared" si="0"/>
        <v>52.76</v>
      </c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</row>
    <row r="55" spans="1:30" s="165" customFormat="1" ht="12">
      <c r="A55" s="159">
        <f t="shared" si="2"/>
        <v>40</v>
      </c>
      <c r="B55" s="159"/>
      <c r="C55" s="159"/>
      <c r="D55" s="159"/>
      <c r="E55" s="160" t="s">
        <v>516</v>
      </c>
      <c r="F55" s="159" t="s">
        <v>93</v>
      </c>
      <c r="G55" s="161">
        <v>23.658490000000004</v>
      </c>
      <c r="H55" s="162">
        <v>5.39</v>
      </c>
      <c r="I55" s="166">
        <f t="shared" si="0"/>
        <v>127.52</v>
      </c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</row>
    <row r="56" spans="1:30" s="165" customFormat="1" ht="12">
      <c r="A56" s="159">
        <f t="shared" si="2"/>
        <v>41</v>
      </c>
      <c r="B56" s="159"/>
      <c r="C56" s="159"/>
      <c r="D56" s="159"/>
      <c r="E56" s="160" t="s">
        <v>369</v>
      </c>
      <c r="F56" s="159" t="s">
        <v>93</v>
      </c>
      <c r="G56" s="161">
        <v>23.658490000000004</v>
      </c>
      <c r="H56" s="162">
        <v>1.92</v>
      </c>
      <c r="I56" s="166">
        <f t="shared" si="0"/>
        <v>45.42</v>
      </c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</row>
    <row r="57" spans="1:30" s="165" customFormat="1" ht="12">
      <c r="A57" s="159">
        <f t="shared" si="2"/>
        <v>42</v>
      </c>
      <c r="B57" s="159"/>
      <c r="C57" s="159"/>
      <c r="D57" s="159"/>
      <c r="E57" s="160" t="s">
        <v>517</v>
      </c>
      <c r="F57" s="159" t="s">
        <v>72</v>
      </c>
      <c r="G57" s="161">
        <v>157.72326666666669</v>
      </c>
      <c r="H57" s="162">
        <v>1.105</v>
      </c>
      <c r="I57" s="166">
        <f t="shared" si="0"/>
        <v>174.28</v>
      </c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</row>
    <row r="58" spans="1:30" s="165" customFormat="1" ht="12">
      <c r="A58" s="159">
        <f t="shared" si="2"/>
        <v>43</v>
      </c>
      <c r="B58" s="159"/>
      <c r="C58" s="159"/>
      <c r="D58" s="159"/>
      <c r="E58" s="160" t="s">
        <v>536</v>
      </c>
      <c r="F58" s="159" t="s">
        <v>93</v>
      </c>
      <c r="G58" s="161">
        <v>1.07</v>
      </c>
      <c r="H58" s="162">
        <v>137.18</v>
      </c>
      <c r="I58" s="166">
        <f t="shared" si="0"/>
        <v>146.78</v>
      </c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</row>
    <row r="59" spans="1:30" s="165" customFormat="1" ht="12">
      <c r="A59" s="159">
        <f t="shared" si="2"/>
        <v>44</v>
      </c>
      <c r="B59" s="159"/>
      <c r="C59" s="159"/>
      <c r="D59" s="159"/>
      <c r="E59" s="160" t="s">
        <v>519</v>
      </c>
      <c r="F59" s="159" t="s">
        <v>72</v>
      </c>
      <c r="G59" s="161">
        <v>9.5724999999999998</v>
      </c>
      <c r="H59" s="162">
        <v>25.35</v>
      </c>
      <c r="I59" s="166">
        <f t="shared" si="0"/>
        <v>242.66</v>
      </c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</row>
    <row r="60" spans="1:30" s="165" customFormat="1" ht="12">
      <c r="A60" s="159">
        <f t="shared" si="2"/>
        <v>45</v>
      </c>
      <c r="B60" s="159"/>
      <c r="C60" s="159"/>
      <c r="D60" s="159"/>
      <c r="E60" s="160" t="s">
        <v>520</v>
      </c>
      <c r="F60" s="159" t="s">
        <v>72</v>
      </c>
      <c r="G60" s="161">
        <v>9.5724999999999998</v>
      </c>
      <c r="H60" s="162">
        <v>1.9500000000000002</v>
      </c>
      <c r="I60" s="166">
        <f t="shared" si="0"/>
        <v>18.670000000000002</v>
      </c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</row>
    <row r="61" spans="1:30" s="165" customFormat="1" ht="12">
      <c r="A61" s="159">
        <f t="shared" si="2"/>
        <v>46</v>
      </c>
      <c r="B61" s="159"/>
      <c r="C61" s="159"/>
      <c r="D61" s="159"/>
      <c r="E61" s="160" t="s">
        <v>521</v>
      </c>
      <c r="F61" s="159" t="s">
        <v>162</v>
      </c>
      <c r="G61" s="161">
        <v>0.1391</v>
      </c>
      <c r="H61" s="162">
        <v>1525.23</v>
      </c>
      <c r="I61" s="166">
        <f t="shared" si="0"/>
        <v>212.16</v>
      </c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</row>
    <row r="62" spans="1:30" s="165" customFormat="1" ht="12">
      <c r="A62" s="159">
        <f t="shared" si="2"/>
        <v>47</v>
      </c>
      <c r="B62" s="159"/>
      <c r="C62" s="159"/>
      <c r="D62" s="159"/>
      <c r="E62" s="160" t="s">
        <v>537</v>
      </c>
      <c r="F62" s="159" t="s">
        <v>72</v>
      </c>
      <c r="G62" s="161">
        <v>0.5</v>
      </c>
      <c r="H62" s="162">
        <v>16.900000000000002</v>
      </c>
      <c r="I62" s="166">
        <f t="shared" si="0"/>
        <v>8.4499999999999993</v>
      </c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</row>
    <row r="63" spans="1:30" s="171" customFormat="1" ht="12.75" customHeight="1">
      <c r="A63" s="159">
        <f t="shared" si="2"/>
        <v>48</v>
      </c>
      <c r="B63" s="167"/>
      <c r="C63" s="167"/>
      <c r="D63" s="167"/>
      <c r="E63" s="167" t="s">
        <v>538</v>
      </c>
      <c r="F63" s="167" t="s">
        <v>225</v>
      </c>
      <c r="G63" s="168">
        <v>2</v>
      </c>
      <c r="H63" s="169">
        <v>5.9799999999999995</v>
      </c>
      <c r="I63" s="170">
        <f t="shared" si="0"/>
        <v>11.96</v>
      </c>
    </row>
    <row r="64" spans="1:30" s="165" customFormat="1" ht="12">
      <c r="A64" s="159">
        <f t="shared" si="2"/>
        <v>49</v>
      </c>
      <c r="B64" s="159"/>
      <c r="C64" s="159"/>
      <c r="D64" s="159"/>
      <c r="E64" s="160" t="s">
        <v>539</v>
      </c>
      <c r="F64" s="159" t="s">
        <v>93</v>
      </c>
      <c r="G64" s="161">
        <v>0.83700000000000008</v>
      </c>
      <c r="H64" s="162">
        <v>137.18</v>
      </c>
      <c r="I64" s="166">
        <f t="shared" si="0"/>
        <v>114.82</v>
      </c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</row>
    <row r="65" spans="1:30" s="165" customFormat="1" ht="12">
      <c r="A65" s="159">
        <f t="shared" si="2"/>
        <v>50</v>
      </c>
      <c r="B65" s="159"/>
      <c r="C65" s="159"/>
      <c r="D65" s="159"/>
      <c r="E65" s="160" t="s">
        <v>519</v>
      </c>
      <c r="F65" s="159" t="s">
        <v>72</v>
      </c>
      <c r="G65" s="161">
        <v>6.120000000000001</v>
      </c>
      <c r="H65" s="162">
        <v>25.35</v>
      </c>
      <c r="I65" s="166">
        <f t="shared" si="0"/>
        <v>155.13999999999999</v>
      </c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</row>
    <row r="66" spans="1:30" s="165" customFormat="1" ht="12">
      <c r="A66" s="159">
        <f t="shared" si="2"/>
        <v>51</v>
      </c>
      <c r="B66" s="159"/>
      <c r="C66" s="159"/>
      <c r="D66" s="159"/>
      <c r="E66" s="160" t="s">
        <v>520</v>
      </c>
      <c r="F66" s="159" t="s">
        <v>72</v>
      </c>
      <c r="G66" s="161">
        <v>6.120000000000001</v>
      </c>
      <c r="H66" s="162">
        <v>1.9500000000000002</v>
      </c>
      <c r="I66" s="166">
        <f t="shared" si="0"/>
        <v>11.93</v>
      </c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</row>
    <row r="67" spans="1:30" s="165" customFormat="1" ht="12">
      <c r="A67" s="159">
        <f t="shared" si="2"/>
        <v>52</v>
      </c>
      <c r="B67" s="159"/>
      <c r="C67" s="159"/>
      <c r="D67" s="159"/>
      <c r="E67" s="160" t="s">
        <v>521</v>
      </c>
      <c r="F67" s="159" t="s">
        <v>162</v>
      </c>
      <c r="G67" s="161">
        <v>0.10881000000000002</v>
      </c>
      <c r="H67" s="162">
        <v>1525.23</v>
      </c>
      <c r="I67" s="166">
        <f t="shared" si="0"/>
        <v>165.96</v>
      </c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</row>
    <row r="68" spans="1:30" s="165" customFormat="1" ht="12">
      <c r="A68" s="159">
        <f t="shared" si="2"/>
        <v>53</v>
      </c>
      <c r="B68" s="159"/>
      <c r="C68" s="159"/>
      <c r="D68" s="159"/>
      <c r="E68" s="160" t="s">
        <v>540</v>
      </c>
      <c r="F68" s="159" t="s">
        <v>123</v>
      </c>
      <c r="G68" s="161">
        <v>3</v>
      </c>
      <c r="H68" s="162">
        <v>5.2</v>
      </c>
      <c r="I68" s="166">
        <f t="shared" si="0"/>
        <v>15.6</v>
      </c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</row>
    <row r="69" spans="1:30" s="171" customFormat="1" ht="12.75" customHeight="1">
      <c r="A69" s="159">
        <f t="shared" si="2"/>
        <v>54</v>
      </c>
      <c r="B69" s="167"/>
      <c r="C69" s="167"/>
      <c r="D69" s="167"/>
      <c r="E69" s="172" t="s">
        <v>541</v>
      </c>
      <c r="F69" s="172" t="s">
        <v>123</v>
      </c>
      <c r="G69" s="173">
        <v>3</v>
      </c>
      <c r="H69" s="169">
        <v>92.66</v>
      </c>
      <c r="I69" s="174">
        <f t="shared" si="0"/>
        <v>277.98</v>
      </c>
    </row>
    <row r="70" spans="1:30" s="165" customFormat="1" ht="22.5">
      <c r="A70" s="159">
        <f t="shared" si="2"/>
        <v>55</v>
      </c>
      <c r="B70" s="175"/>
      <c r="C70" s="175"/>
      <c r="D70" s="175"/>
      <c r="E70" s="176" t="s">
        <v>190</v>
      </c>
      <c r="F70" s="175" t="s">
        <v>93</v>
      </c>
      <c r="G70" s="177">
        <v>1.4129999999999998</v>
      </c>
      <c r="H70" s="178">
        <v>42.62</v>
      </c>
      <c r="I70" s="179">
        <f t="shared" si="0"/>
        <v>60.22</v>
      </c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</row>
    <row r="71" spans="1:30" s="165" customFormat="1" ht="12">
      <c r="A71" s="159">
        <f t="shared" si="2"/>
        <v>56</v>
      </c>
      <c r="B71" s="159"/>
      <c r="C71" s="159"/>
      <c r="D71" s="159"/>
      <c r="E71" s="160" t="s">
        <v>542</v>
      </c>
      <c r="F71" s="159" t="s">
        <v>225</v>
      </c>
      <c r="G71" s="161">
        <v>1</v>
      </c>
      <c r="H71" s="162">
        <v>109.33</v>
      </c>
      <c r="I71" s="166">
        <f t="shared" si="0"/>
        <v>109.33</v>
      </c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</row>
    <row r="72" spans="1:30" s="171" customFormat="1" ht="12.75" customHeight="1">
      <c r="A72" s="159">
        <f t="shared" si="2"/>
        <v>57</v>
      </c>
      <c r="B72" s="167"/>
      <c r="C72" s="167"/>
      <c r="D72" s="167"/>
      <c r="E72" s="172" t="s">
        <v>543</v>
      </c>
      <c r="F72" s="172" t="s">
        <v>225</v>
      </c>
      <c r="G72" s="173">
        <v>1</v>
      </c>
      <c r="H72" s="169">
        <v>1245</v>
      </c>
      <c r="I72" s="174">
        <f t="shared" si="0"/>
        <v>1245</v>
      </c>
    </row>
    <row r="73" spans="1:30" s="165" customFormat="1" ht="12">
      <c r="A73" s="159">
        <f t="shared" si="2"/>
        <v>58</v>
      </c>
      <c r="B73" s="159"/>
      <c r="C73" s="159"/>
      <c r="D73" s="159"/>
      <c r="E73" s="160" t="s">
        <v>544</v>
      </c>
      <c r="F73" s="159" t="s">
        <v>225</v>
      </c>
      <c r="G73" s="161">
        <v>1</v>
      </c>
      <c r="H73" s="162">
        <v>29.25</v>
      </c>
      <c r="I73" s="166">
        <f t="shared" si="0"/>
        <v>29.25</v>
      </c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</row>
    <row r="74" spans="1:30" s="171" customFormat="1" ht="12.75" customHeight="1">
      <c r="A74" s="159">
        <f t="shared" si="2"/>
        <v>59</v>
      </c>
      <c r="B74" s="167"/>
      <c r="C74" s="167"/>
      <c r="D74" s="167"/>
      <c r="E74" s="172" t="s">
        <v>545</v>
      </c>
      <c r="F74" s="172" t="s">
        <v>225</v>
      </c>
      <c r="G74" s="173">
        <v>1</v>
      </c>
      <c r="H74" s="169">
        <v>225.6</v>
      </c>
      <c r="I74" s="174">
        <f t="shared" si="0"/>
        <v>225.6</v>
      </c>
    </row>
    <row r="75" spans="1:30" s="165" customFormat="1" ht="12">
      <c r="A75" s="159">
        <f t="shared" si="2"/>
        <v>60</v>
      </c>
      <c r="B75" s="159"/>
      <c r="C75" s="159"/>
      <c r="D75" s="159"/>
      <c r="E75" s="160" t="s">
        <v>546</v>
      </c>
      <c r="F75" s="159" t="s">
        <v>225</v>
      </c>
      <c r="G75" s="161">
        <v>1</v>
      </c>
      <c r="H75" s="162">
        <v>58.5</v>
      </c>
      <c r="I75" s="166">
        <f t="shared" si="0"/>
        <v>58.5</v>
      </c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</row>
    <row r="76" spans="1:30" s="165" customFormat="1" ht="12">
      <c r="A76" s="159">
        <f t="shared" si="2"/>
        <v>61</v>
      </c>
      <c r="B76" s="159"/>
      <c r="C76" s="159"/>
      <c r="D76" s="159"/>
      <c r="E76" s="180" t="s">
        <v>547</v>
      </c>
      <c r="F76" s="159" t="s">
        <v>225</v>
      </c>
      <c r="G76" s="161">
        <v>4</v>
      </c>
      <c r="H76" s="162">
        <v>7.8000000000000007</v>
      </c>
      <c r="I76" s="166">
        <f t="shared" si="0"/>
        <v>31.2</v>
      </c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</row>
    <row r="77" spans="1:30" s="171" customFormat="1" ht="12.75" customHeight="1">
      <c r="A77" s="159">
        <f t="shared" si="2"/>
        <v>62</v>
      </c>
      <c r="B77" s="167"/>
      <c r="C77" s="167"/>
      <c r="D77" s="167"/>
      <c r="E77" s="167" t="s">
        <v>548</v>
      </c>
      <c r="F77" s="167" t="s">
        <v>225</v>
      </c>
      <c r="G77" s="168">
        <v>4</v>
      </c>
      <c r="H77" s="169">
        <v>20.033000000000001</v>
      </c>
      <c r="I77" s="170">
        <f t="shared" si="0"/>
        <v>80.13</v>
      </c>
    </row>
    <row r="78" spans="1:30" s="165" customFormat="1" ht="12">
      <c r="A78" s="159">
        <f t="shared" si="2"/>
        <v>63</v>
      </c>
      <c r="B78" s="159"/>
      <c r="C78" s="159"/>
      <c r="D78" s="159"/>
      <c r="E78" s="180" t="s">
        <v>547</v>
      </c>
      <c r="F78" s="159" t="s">
        <v>225</v>
      </c>
      <c r="G78" s="161">
        <v>42</v>
      </c>
      <c r="H78" s="162">
        <v>7.8000000000000007</v>
      </c>
      <c r="I78" s="166">
        <f t="shared" si="0"/>
        <v>327.60000000000002</v>
      </c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</row>
    <row r="79" spans="1:30" s="171" customFormat="1" ht="12.75" customHeight="1">
      <c r="A79" s="159">
        <f t="shared" si="2"/>
        <v>64</v>
      </c>
      <c r="B79" s="167"/>
      <c r="C79" s="167"/>
      <c r="D79" s="167"/>
      <c r="E79" s="167" t="s">
        <v>549</v>
      </c>
      <c r="F79" s="167" t="s">
        <v>225</v>
      </c>
      <c r="G79" s="168">
        <v>42</v>
      </c>
      <c r="H79" s="169">
        <v>16.64</v>
      </c>
      <c r="I79" s="170">
        <f t="shared" ref="I79:I87" si="3">ROUND(G79*H79,2)</f>
        <v>698.88</v>
      </c>
    </row>
    <row r="80" spans="1:30" s="165" customFormat="1" ht="12">
      <c r="A80" s="159">
        <f t="shared" si="2"/>
        <v>65</v>
      </c>
      <c r="B80" s="159"/>
      <c r="C80" s="159"/>
      <c r="D80" s="159"/>
      <c r="E80" s="160" t="s">
        <v>550</v>
      </c>
      <c r="F80" s="159" t="s">
        <v>225</v>
      </c>
      <c r="G80" s="161">
        <v>21</v>
      </c>
      <c r="H80" s="162">
        <v>125</v>
      </c>
      <c r="I80" s="166">
        <f t="shared" si="3"/>
        <v>2625</v>
      </c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</row>
    <row r="81" spans="1:30" s="165" customFormat="1" ht="12">
      <c r="A81" s="159">
        <f t="shared" si="2"/>
        <v>66</v>
      </c>
      <c r="B81" s="159"/>
      <c r="C81" s="159"/>
      <c r="D81" s="159"/>
      <c r="E81" s="181" t="s">
        <v>551</v>
      </c>
      <c r="F81" s="159" t="s">
        <v>93</v>
      </c>
      <c r="G81" s="161">
        <v>6.5</v>
      </c>
      <c r="H81" s="162">
        <v>3.5</v>
      </c>
      <c r="I81" s="166">
        <f t="shared" si="3"/>
        <v>22.75</v>
      </c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</row>
    <row r="82" spans="1:30" s="165" customFormat="1" ht="12">
      <c r="A82" s="159">
        <f t="shared" si="2"/>
        <v>67</v>
      </c>
      <c r="B82" s="159"/>
      <c r="C82" s="159"/>
      <c r="D82" s="159"/>
      <c r="E82" s="181" t="s">
        <v>552</v>
      </c>
      <c r="F82" s="159" t="s">
        <v>93</v>
      </c>
      <c r="G82" s="161">
        <v>6.5</v>
      </c>
      <c r="H82" s="162">
        <v>2.8</v>
      </c>
      <c r="I82" s="166">
        <f t="shared" si="3"/>
        <v>18.2</v>
      </c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</row>
    <row r="83" spans="1:30" s="165" customFormat="1" ht="12">
      <c r="A83" s="159">
        <f t="shared" si="2"/>
        <v>68</v>
      </c>
      <c r="B83" s="159"/>
      <c r="C83" s="159"/>
      <c r="D83" s="159"/>
      <c r="E83" s="181" t="s">
        <v>553</v>
      </c>
      <c r="F83" s="159" t="s">
        <v>72</v>
      </c>
      <c r="G83" s="161">
        <v>65</v>
      </c>
      <c r="H83" s="162">
        <v>3.2</v>
      </c>
      <c r="I83" s="163">
        <f t="shared" si="3"/>
        <v>208</v>
      </c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</row>
    <row r="84" spans="1:30" s="165" customFormat="1" ht="12">
      <c r="A84" s="159">
        <f t="shared" si="2"/>
        <v>69</v>
      </c>
      <c r="B84" s="159"/>
      <c r="C84" s="159"/>
      <c r="D84" s="159"/>
      <c r="E84" s="181" t="s">
        <v>169</v>
      </c>
      <c r="F84" s="159" t="s">
        <v>72</v>
      </c>
      <c r="G84" s="161">
        <v>65</v>
      </c>
      <c r="H84" s="162">
        <v>2</v>
      </c>
      <c r="I84" s="163">
        <f t="shared" si="3"/>
        <v>130</v>
      </c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</row>
    <row r="85" spans="1:30" s="171" customFormat="1" ht="12.75" customHeight="1">
      <c r="A85" s="159">
        <f t="shared" si="2"/>
        <v>70</v>
      </c>
      <c r="B85" s="167"/>
      <c r="C85" s="167"/>
      <c r="D85" s="167"/>
      <c r="E85" s="167" t="s">
        <v>554</v>
      </c>
      <c r="F85" s="167" t="s">
        <v>173</v>
      </c>
      <c r="G85" s="168">
        <v>1.95</v>
      </c>
      <c r="H85" s="169">
        <v>9</v>
      </c>
      <c r="I85" s="170">
        <f t="shared" si="3"/>
        <v>17.55</v>
      </c>
    </row>
    <row r="86" spans="1:30" s="165" customFormat="1" ht="22.5">
      <c r="A86" s="159">
        <f t="shared" si="2"/>
        <v>71</v>
      </c>
      <c r="B86" s="159"/>
      <c r="C86" s="159"/>
      <c r="D86" s="159"/>
      <c r="E86" s="160" t="s">
        <v>531</v>
      </c>
      <c r="F86" s="159" t="s">
        <v>529</v>
      </c>
      <c r="G86" s="161">
        <v>1</v>
      </c>
      <c r="H86" s="162">
        <v>510</v>
      </c>
      <c r="I86" s="163">
        <f t="shared" si="3"/>
        <v>510</v>
      </c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</row>
    <row r="87" spans="1:30" s="165" customFormat="1" ht="12.75" thickBot="1">
      <c r="A87" s="159">
        <f t="shared" si="2"/>
        <v>72</v>
      </c>
      <c r="B87" s="159"/>
      <c r="C87" s="159"/>
      <c r="D87" s="159"/>
      <c r="E87" s="160" t="s">
        <v>532</v>
      </c>
      <c r="F87" s="159" t="s">
        <v>529</v>
      </c>
      <c r="G87" s="161">
        <v>1</v>
      </c>
      <c r="H87" s="162">
        <v>1025</v>
      </c>
      <c r="I87" s="163">
        <f t="shared" si="3"/>
        <v>1025</v>
      </c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</row>
    <row r="88" spans="1:30" s="158" customFormat="1" ht="20.25" customHeight="1" thickBot="1">
      <c r="A88" s="152"/>
      <c r="B88" s="152"/>
      <c r="C88" s="152"/>
      <c r="D88" s="152"/>
      <c r="E88" s="153" t="s">
        <v>555</v>
      </c>
      <c r="F88" s="152"/>
      <c r="G88" s="154" t="s">
        <v>507</v>
      </c>
      <c r="H88" s="155"/>
      <c r="I88" s="156">
        <f>SUM(I89:I131)</f>
        <v>7236.6799999999985</v>
      </c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</row>
    <row r="89" spans="1:30" s="165" customFormat="1" ht="12">
      <c r="A89" s="159">
        <f>A87+1</f>
        <v>73</v>
      </c>
      <c r="B89" s="159"/>
      <c r="C89" s="159"/>
      <c r="D89" s="159"/>
      <c r="E89" s="160" t="s">
        <v>508</v>
      </c>
      <c r="F89" s="159" t="s">
        <v>93</v>
      </c>
      <c r="G89" s="161">
        <v>5.2094999999999994</v>
      </c>
      <c r="H89" s="162">
        <v>10.5</v>
      </c>
      <c r="I89" s="166">
        <f t="shared" ref="I89:I152" si="4">ROUND(G89*H89,2)</f>
        <v>54.7</v>
      </c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</row>
    <row r="90" spans="1:30" s="165" customFormat="1" ht="12">
      <c r="A90" s="159">
        <f>A89+1</f>
        <v>74</v>
      </c>
      <c r="B90" s="159"/>
      <c r="C90" s="159"/>
      <c r="D90" s="159"/>
      <c r="E90" s="160" t="s">
        <v>509</v>
      </c>
      <c r="F90" s="159" t="s">
        <v>93</v>
      </c>
      <c r="G90" s="161">
        <v>5.2094999999999994</v>
      </c>
      <c r="H90" s="162">
        <v>1.48</v>
      </c>
      <c r="I90" s="166">
        <f t="shared" si="4"/>
        <v>7.71</v>
      </c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</row>
    <row r="91" spans="1:30" s="165" customFormat="1" ht="12">
      <c r="A91" s="159">
        <f t="shared" ref="A91:A131" si="5">A90+1</f>
        <v>75</v>
      </c>
      <c r="B91" s="159"/>
      <c r="C91" s="159"/>
      <c r="D91" s="159"/>
      <c r="E91" s="160" t="s">
        <v>510</v>
      </c>
      <c r="F91" s="159" t="s">
        <v>93</v>
      </c>
      <c r="G91" s="161">
        <v>20.837999999999997</v>
      </c>
      <c r="H91" s="162">
        <v>14.12</v>
      </c>
      <c r="I91" s="166">
        <f t="shared" si="4"/>
        <v>294.23</v>
      </c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</row>
    <row r="92" spans="1:30" s="165" customFormat="1" ht="12">
      <c r="A92" s="159">
        <f t="shared" si="5"/>
        <v>76</v>
      </c>
      <c r="B92" s="159"/>
      <c r="C92" s="159"/>
      <c r="D92" s="159"/>
      <c r="E92" s="160" t="s">
        <v>509</v>
      </c>
      <c r="F92" s="159" t="s">
        <v>93</v>
      </c>
      <c r="G92" s="161">
        <v>20.837999999999997</v>
      </c>
      <c r="H92" s="162">
        <v>1.48</v>
      </c>
      <c r="I92" s="166">
        <f t="shared" si="4"/>
        <v>30.84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</row>
    <row r="93" spans="1:30" s="165" customFormat="1" ht="12">
      <c r="A93" s="159">
        <f t="shared" si="5"/>
        <v>77</v>
      </c>
      <c r="B93" s="159"/>
      <c r="C93" s="159"/>
      <c r="D93" s="159"/>
      <c r="E93" s="160" t="s">
        <v>511</v>
      </c>
      <c r="F93" s="159" t="s">
        <v>93</v>
      </c>
      <c r="G93" s="161">
        <v>8.6824999999999992</v>
      </c>
      <c r="H93" s="162">
        <v>40.1</v>
      </c>
      <c r="I93" s="166">
        <f t="shared" si="4"/>
        <v>348.17</v>
      </c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</row>
    <row r="94" spans="1:30" s="165" customFormat="1" ht="12">
      <c r="A94" s="159">
        <f t="shared" si="5"/>
        <v>78</v>
      </c>
      <c r="B94" s="159"/>
      <c r="C94" s="159"/>
      <c r="D94" s="159"/>
      <c r="E94" s="160" t="s">
        <v>509</v>
      </c>
      <c r="F94" s="159" t="s">
        <v>93</v>
      </c>
      <c r="G94" s="161">
        <v>8.6824999999999992</v>
      </c>
      <c r="H94" s="162">
        <v>1.48</v>
      </c>
      <c r="I94" s="166">
        <f t="shared" si="4"/>
        <v>12.85</v>
      </c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</row>
    <row r="95" spans="1:30" s="165" customFormat="1" ht="12">
      <c r="A95" s="159">
        <f t="shared" si="5"/>
        <v>79</v>
      </c>
      <c r="B95" s="159"/>
      <c r="C95" s="159"/>
      <c r="D95" s="159"/>
      <c r="E95" s="160" t="s">
        <v>512</v>
      </c>
      <c r="F95" s="159" t="s">
        <v>93</v>
      </c>
      <c r="G95" s="161">
        <v>15.796112499999998</v>
      </c>
      <c r="H95" s="162">
        <v>5.5</v>
      </c>
      <c r="I95" s="166">
        <f t="shared" si="4"/>
        <v>86.88</v>
      </c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</row>
    <row r="96" spans="1:30" s="165" customFormat="1" ht="12">
      <c r="A96" s="159">
        <f t="shared" si="5"/>
        <v>80</v>
      </c>
      <c r="B96" s="159"/>
      <c r="C96" s="159"/>
      <c r="D96" s="159"/>
      <c r="E96" s="160" t="s">
        <v>513</v>
      </c>
      <c r="F96" s="159" t="s">
        <v>72</v>
      </c>
      <c r="G96" s="161">
        <v>72</v>
      </c>
      <c r="H96" s="162">
        <v>2.2200000000000002</v>
      </c>
      <c r="I96" s="166">
        <f t="shared" si="4"/>
        <v>159.84</v>
      </c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</row>
    <row r="97" spans="1:30" s="165" customFormat="1" ht="12">
      <c r="A97" s="159">
        <f t="shared" si="5"/>
        <v>81</v>
      </c>
      <c r="B97" s="159"/>
      <c r="C97" s="159"/>
      <c r="D97" s="159"/>
      <c r="E97" s="160" t="s">
        <v>534</v>
      </c>
      <c r="F97" s="159" t="s">
        <v>72</v>
      </c>
      <c r="G97" s="161">
        <v>72</v>
      </c>
      <c r="H97" s="162">
        <v>5.75</v>
      </c>
      <c r="I97" s="166">
        <f t="shared" si="4"/>
        <v>414</v>
      </c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</row>
    <row r="98" spans="1:30" s="165" customFormat="1" ht="12">
      <c r="A98" s="159">
        <f t="shared" si="5"/>
        <v>82</v>
      </c>
      <c r="B98" s="159"/>
      <c r="C98" s="159"/>
      <c r="D98" s="159"/>
      <c r="E98" s="160" t="s">
        <v>535</v>
      </c>
      <c r="F98" s="159" t="s">
        <v>93</v>
      </c>
      <c r="G98" s="161">
        <v>4.29</v>
      </c>
      <c r="H98" s="162">
        <v>29.774945230033858</v>
      </c>
      <c r="I98" s="166">
        <f t="shared" si="4"/>
        <v>127.73</v>
      </c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</row>
    <row r="99" spans="1:30" s="165" customFormat="1" ht="12">
      <c r="A99" s="159">
        <f t="shared" si="5"/>
        <v>83</v>
      </c>
      <c r="B99" s="159"/>
      <c r="C99" s="159"/>
      <c r="D99" s="159"/>
      <c r="E99" s="160" t="s">
        <v>367</v>
      </c>
      <c r="F99" s="159" t="s">
        <v>93</v>
      </c>
      <c r="G99" s="161">
        <v>18.933887499999997</v>
      </c>
      <c r="H99" s="162">
        <v>1.56</v>
      </c>
      <c r="I99" s="166">
        <f t="shared" si="4"/>
        <v>29.54</v>
      </c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</row>
    <row r="100" spans="1:30" s="165" customFormat="1" ht="12">
      <c r="A100" s="159">
        <f t="shared" si="5"/>
        <v>84</v>
      </c>
      <c r="B100" s="159"/>
      <c r="C100" s="159"/>
      <c r="D100" s="159"/>
      <c r="E100" s="160" t="s">
        <v>516</v>
      </c>
      <c r="F100" s="159" t="s">
        <v>93</v>
      </c>
      <c r="G100" s="161">
        <v>18.933887499999997</v>
      </c>
      <c r="H100" s="162">
        <v>3.25</v>
      </c>
      <c r="I100" s="166">
        <f t="shared" si="4"/>
        <v>61.54</v>
      </c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</row>
    <row r="101" spans="1:30" s="165" customFormat="1" ht="12">
      <c r="A101" s="159">
        <f t="shared" si="5"/>
        <v>85</v>
      </c>
      <c r="B101" s="159"/>
      <c r="C101" s="159"/>
      <c r="D101" s="159"/>
      <c r="E101" s="160" t="s">
        <v>369</v>
      </c>
      <c r="F101" s="159" t="s">
        <v>93</v>
      </c>
      <c r="G101" s="161">
        <v>18.933887499999997</v>
      </c>
      <c r="H101" s="162">
        <v>0.65</v>
      </c>
      <c r="I101" s="166">
        <f t="shared" si="4"/>
        <v>12.31</v>
      </c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</row>
    <row r="102" spans="1:30" s="165" customFormat="1" ht="12">
      <c r="A102" s="159">
        <f t="shared" si="5"/>
        <v>86</v>
      </c>
      <c r="B102" s="159"/>
      <c r="C102" s="159"/>
      <c r="D102" s="159"/>
      <c r="E102" s="160" t="s">
        <v>517</v>
      </c>
      <c r="F102" s="159" t="s">
        <v>72</v>
      </c>
      <c r="G102" s="161">
        <v>126.22591666666665</v>
      </c>
      <c r="H102" s="162">
        <v>1.105</v>
      </c>
      <c r="I102" s="166">
        <f t="shared" si="4"/>
        <v>139.47999999999999</v>
      </c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</row>
    <row r="103" spans="1:30" s="165" customFormat="1" ht="12">
      <c r="A103" s="159">
        <f t="shared" si="5"/>
        <v>87</v>
      </c>
      <c r="B103" s="159"/>
      <c r="C103" s="159"/>
      <c r="D103" s="159"/>
      <c r="E103" s="160" t="s">
        <v>556</v>
      </c>
      <c r="F103" s="159" t="s">
        <v>93</v>
      </c>
      <c r="G103" s="161">
        <v>0.35874999999999996</v>
      </c>
      <c r="H103" s="162">
        <v>110.5</v>
      </c>
      <c r="I103" s="166">
        <f t="shared" si="4"/>
        <v>39.64</v>
      </c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</row>
    <row r="104" spans="1:30" s="165" customFormat="1" ht="12">
      <c r="A104" s="159">
        <f t="shared" si="5"/>
        <v>88</v>
      </c>
      <c r="B104" s="159"/>
      <c r="C104" s="159"/>
      <c r="D104" s="159"/>
      <c r="E104" s="160" t="s">
        <v>519</v>
      </c>
      <c r="F104" s="159" t="s">
        <v>72</v>
      </c>
      <c r="G104" s="161">
        <v>2.2249999999999996</v>
      </c>
      <c r="H104" s="162">
        <v>25.35</v>
      </c>
      <c r="I104" s="166">
        <f t="shared" si="4"/>
        <v>56.4</v>
      </c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</row>
    <row r="105" spans="1:30" s="165" customFormat="1" ht="12">
      <c r="A105" s="159">
        <f t="shared" si="5"/>
        <v>89</v>
      </c>
      <c r="B105" s="159"/>
      <c r="C105" s="159"/>
      <c r="D105" s="159"/>
      <c r="E105" s="160" t="s">
        <v>520</v>
      </c>
      <c r="F105" s="159" t="s">
        <v>72</v>
      </c>
      <c r="G105" s="161">
        <v>2.2249999999999996</v>
      </c>
      <c r="H105" s="162">
        <v>1.9500000000000002</v>
      </c>
      <c r="I105" s="166">
        <f t="shared" si="4"/>
        <v>4.34</v>
      </c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</row>
    <row r="106" spans="1:30" s="165" customFormat="1" ht="12">
      <c r="A106" s="159">
        <f t="shared" si="5"/>
        <v>90</v>
      </c>
      <c r="B106" s="159"/>
      <c r="C106" s="159"/>
      <c r="D106" s="159"/>
      <c r="E106" s="160" t="s">
        <v>521</v>
      </c>
      <c r="F106" s="159" t="s">
        <v>162</v>
      </c>
      <c r="G106" s="161">
        <v>4.6637499999999998E-2</v>
      </c>
      <c r="H106" s="162">
        <v>1525.23</v>
      </c>
      <c r="I106" s="166">
        <f t="shared" si="4"/>
        <v>71.13</v>
      </c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</row>
    <row r="107" spans="1:30" s="165" customFormat="1" ht="12">
      <c r="A107" s="159">
        <f t="shared" si="5"/>
        <v>91</v>
      </c>
      <c r="B107" s="159"/>
      <c r="C107" s="159"/>
      <c r="D107" s="159"/>
      <c r="E107" s="160" t="s">
        <v>557</v>
      </c>
      <c r="F107" s="159" t="s">
        <v>93</v>
      </c>
      <c r="G107" s="161">
        <v>0.78099999999999992</v>
      </c>
      <c r="H107" s="162">
        <v>123.5</v>
      </c>
      <c r="I107" s="166">
        <f t="shared" si="4"/>
        <v>96.45</v>
      </c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</row>
    <row r="108" spans="1:30" s="165" customFormat="1" ht="12">
      <c r="A108" s="159">
        <f t="shared" si="5"/>
        <v>92</v>
      </c>
      <c r="B108" s="159"/>
      <c r="C108" s="159"/>
      <c r="D108" s="159"/>
      <c r="E108" s="160" t="s">
        <v>519</v>
      </c>
      <c r="F108" s="159" t="s">
        <v>72</v>
      </c>
      <c r="G108" s="161">
        <v>10.37</v>
      </c>
      <c r="H108" s="162">
        <v>25.35</v>
      </c>
      <c r="I108" s="166">
        <f t="shared" si="4"/>
        <v>262.88</v>
      </c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</row>
    <row r="109" spans="1:30" s="165" customFormat="1" ht="12">
      <c r="A109" s="159">
        <f t="shared" si="5"/>
        <v>93</v>
      </c>
      <c r="B109" s="159"/>
      <c r="C109" s="159"/>
      <c r="D109" s="159"/>
      <c r="E109" s="160" t="s">
        <v>520</v>
      </c>
      <c r="F109" s="159" t="s">
        <v>72</v>
      </c>
      <c r="G109" s="161">
        <v>10.37</v>
      </c>
      <c r="H109" s="162">
        <v>1.9500000000000002</v>
      </c>
      <c r="I109" s="166">
        <f t="shared" si="4"/>
        <v>20.22</v>
      </c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</row>
    <row r="110" spans="1:30" s="165" customFormat="1" ht="12">
      <c r="A110" s="159">
        <f t="shared" si="5"/>
        <v>94</v>
      </c>
      <c r="B110" s="159"/>
      <c r="C110" s="159"/>
      <c r="D110" s="159"/>
      <c r="E110" s="160" t="s">
        <v>521</v>
      </c>
      <c r="F110" s="159" t="s">
        <v>162</v>
      </c>
      <c r="G110" s="161">
        <v>0.10153</v>
      </c>
      <c r="H110" s="162">
        <v>1525.23</v>
      </c>
      <c r="I110" s="166">
        <f t="shared" si="4"/>
        <v>154.86000000000001</v>
      </c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</row>
    <row r="111" spans="1:30" s="165" customFormat="1" ht="12">
      <c r="A111" s="159">
        <f t="shared" si="5"/>
        <v>95</v>
      </c>
      <c r="B111" s="159"/>
      <c r="C111" s="159"/>
      <c r="D111" s="159"/>
      <c r="E111" s="160" t="s">
        <v>558</v>
      </c>
      <c r="F111" s="159" t="s">
        <v>72</v>
      </c>
      <c r="G111" s="161">
        <v>1.6</v>
      </c>
      <c r="H111" s="162">
        <v>33.15</v>
      </c>
      <c r="I111" s="166">
        <f t="shared" si="4"/>
        <v>53.04</v>
      </c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</row>
    <row r="112" spans="1:30" s="165" customFormat="1" ht="12">
      <c r="A112" s="159">
        <f t="shared" si="5"/>
        <v>96</v>
      </c>
      <c r="B112" s="159"/>
      <c r="C112" s="159"/>
      <c r="D112" s="159"/>
      <c r="E112" s="160" t="s">
        <v>559</v>
      </c>
      <c r="F112" s="159" t="s">
        <v>72</v>
      </c>
      <c r="G112" s="161">
        <v>1.6</v>
      </c>
      <c r="H112" s="162">
        <v>17.55</v>
      </c>
      <c r="I112" s="166">
        <f t="shared" si="4"/>
        <v>28.08</v>
      </c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</row>
    <row r="113" spans="1:30" s="165" customFormat="1" ht="12">
      <c r="A113" s="159">
        <f t="shared" si="5"/>
        <v>97</v>
      </c>
      <c r="B113" s="159"/>
      <c r="C113" s="159"/>
      <c r="D113" s="159"/>
      <c r="E113" s="160" t="s">
        <v>560</v>
      </c>
      <c r="F113" s="159" t="s">
        <v>72</v>
      </c>
      <c r="G113" s="161">
        <v>1.6</v>
      </c>
      <c r="H113" s="162">
        <v>19.5</v>
      </c>
      <c r="I113" s="166">
        <f t="shared" si="4"/>
        <v>31.2</v>
      </c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</row>
    <row r="114" spans="1:30" s="165" customFormat="1" ht="12">
      <c r="A114" s="159">
        <f t="shared" si="5"/>
        <v>98</v>
      </c>
      <c r="B114" s="159"/>
      <c r="C114" s="159"/>
      <c r="D114" s="159"/>
      <c r="E114" s="160" t="s">
        <v>539</v>
      </c>
      <c r="F114" s="159" t="s">
        <v>93</v>
      </c>
      <c r="G114" s="161">
        <v>1.2150000000000001</v>
      </c>
      <c r="H114" s="162">
        <v>110.5</v>
      </c>
      <c r="I114" s="166">
        <f t="shared" si="4"/>
        <v>134.26</v>
      </c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</row>
    <row r="115" spans="1:30" s="165" customFormat="1" ht="12">
      <c r="A115" s="159">
        <f t="shared" si="5"/>
        <v>99</v>
      </c>
      <c r="B115" s="159"/>
      <c r="C115" s="159"/>
      <c r="D115" s="159"/>
      <c r="E115" s="160" t="s">
        <v>519</v>
      </c>
      <c r="F115" s="159" t="s">
        <v>72</v>
      </c>
      <c r="G115" s="161">
        <v>8.64</v>
      </c>
      <c r="H115" s="162">
        <v>25.35</v>
      </c>
      <c r="I115" s="166">
        <f t="shared" si="4"/>
        <v>219.02</v>
      </c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</row>
    <row r="116" spans="1:30" s="165" customFormat="1" ht="12">
      <c r="A116" s="159">
        <f t="shared" si="5"/>
        <v>100</v>
      </c>
      <c r="B116" s="159"/>
      <c r="C116" s="159"/>
      <c r="D116" s="159"/>
      <c r="E116" s="160" t="s">
        <v>520</v>
      </c>
      <c r="F116" s="159" t="s">
        <v>72</v>
      </c>
      <c r="G116" s="161">
        <v>8.64</v>
      </c>
      <c r="H116" s="162">
        <v>1.9500000000000002</v>
      </c>
      <c r="I116" s="166">
        <f t="shared" si="4"/>
        <v>16.850000000000001</v>
      </c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</row>
    <row r="117" spans="1:30" s="165" customFormat="1" ht="12">
      <c r="A117" s="159">
        <f t="shared" si="5"/>
        <v>101</v>
      </c>
      <c r="B117" s="159"/>
      <c r="C117" s="159"/>
      <c r="D117" s="159"/>
      <c r="E117" s="160" t="s">
        <v>521</v>
      </c>
      <c r="F117" s="159" t="s">
        <v>162</v>
      </c>
      <c r="G117" s="161">
        <v>0.15795000000000001</v>
      </c>
      <c r="H117" s="162">
        <v>1525.23</v>
      </c>
      <c r="I117" s="166">
        <f t="shared" si="4"/>
        <v>240.91</v>
      </c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</row>
    <row r="118" spans="1:30" s="165" customFormat="1" ht="12">
      <c r="A118" s="159">
        <f t="shared" si="5"/>
        <v>102</v>
      </c>
      <c r="B118" s="159"/>
      <c r="C118" s="159"/>
      <c r="D118" s="159"/>
      <c r="E118" s="160" t="s">
        <v>542</v>
      </c>
      <c r="F118" s="159" t="s">
        <v>225</v>
      </c>
      <c r="G118" s="161">
        <v>1</v>
      </c>
      <c r="H118" s="162">
        <v>84.5</v>
      </c>
      <c r="I118" s="166">
        <f t="shared" si="4"/>
        <v>84.5</v>
      </c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</row>
    <row r="119" spans="1:30" s="165" customFormat="1" ht="12">
      <c r="A119" s="159">
        <f t="shared" si="5"/>
        <v>103</v>
      </c>
      <c r="B119" s="167"/>
      <c r="C119" s="167"/>
      <c r="D119" s="167"/>
      <c r="E119" s="172" t="s">
        <v>561</v>
      </c>
      <c r="F119" s="172" t="s">
        <v>225</v>
      </c>
      <c r="G119" s="173">
        <v>1</v>
      </c>
      <c r="H119" s="169">
        <v>775</v>
      </c>
      <c r="I119" s="174">
        <f t="shared" si="4"/>
        <v>775</v>
      </c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64"/>
    </row>
    <row r="120" spans="1:30" s="165" customFormat="1" ht="12">
      <c r="A120" s="159">
        <f t="shared" si="5"/>
        <v>104</v>
      </c>
      <c r="B120" s="159"/>
      <c r="C120" s="159"/>
      <c r="D120" s="159"/>
      <c r="E120" s="160" t="s">
        <v>546</v>
      </c>
      <c r="F120" s="159" t="s">
        <v>225</v>
      </c>
      <c r="G120" s="161">
        <v>1</v>
      </c>
      <c r="H120" s="162">
        <v>52</v>
      </c>
      <c r="I120" s="166">
        <f t="shared" si="4"/>
        <v>52</v>
      </c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</row>
    <row r="121" spans="1:30" s="165" customFormat="1" ht="12">
      <c r="A121" s="159">
        <f t="shared" si="5"/>
        <v>105</v>
      </c>
      <c r="B121" s="159"/>
      <c r="C121" s="159"/>
      <c r="D121" s="159"/>
      <c r="E121" s="180" t="s">
        <v>547</v>
      </c>
      <c r="F121" s="159" t="s">
        <v>225</v>
      </c>
      <c r="G121" s="161">
        <v>14</v>
      </c>
      <c r="H121" s="162">
        <v>7.8000000000000007</v>
      </c>
      <c r="I121" s="166">
        <f t="shared" si="4"/>
        <v>109.2</v>
      </c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</row>
    <row r="122" spans="1:30" s="165" customFormat="1" ht="12">
      <c r="A122" s="159">
        <f t="shared" si="5"/>
        <v>106</v>
      </c>
      <c r="B122" s="167"/>
      <c r="C122" s="167"/>
      <c r="D122" s="167"/>
      <c r="E122" s="167" t="s">
        <v>548</v>
      </c>
      <c r="F122" s="167" t="s">
        <v>225</v>
      </c>
      <c r="G122" s="168">
        <v>14</v>
      </c>
      <c r="H122" s="169">
        <v>20.033000000000001</v>
      </c>
      <c r="I122" s="170">
        <f t="shared" si="4"/>
        <v>280.45999999999998</v>
      </c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</row>
    <row r="123" spans="1:30" s="165" customFormat="1" ht="12">
      <c r="A123" s="159">
        <f t="shared" si="5"/>
        <v>107</v>
      </c>
      <c r="B123" s="159"/>
      <c r="C123" s="159"/>
      <c r="D123" s="159"/>
      <c r="E123" s="180" t="s">
        <v>547</v>
      </c>
      <c r="F123" s="159" t="s">
        <v>225</v>
      </c>
      <c r="G123" s="161">
        <v>44</v>
      </c>
      <c r="H123" s="162">
        <v>7.8000000000000007</v>
      </c>
      <c r="I123" s="166">
        <f t="shared" si="4"/>
        <v>343.2</v>
      </c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</row>
    <row r="124" spans="1:30" s="165" customFormat="1" ht="12">
      <c r="A124" s="159">
        <f t="shared" si="5"/>
        <v>108</v>
      </c>
      <c r="B124" s="167"/>
      <c r="C124" s="167"/>
      <c r="D124" s="167"/>
      <c r="E124" s="167" t="s">
        <v>549</v>
      </c>
      <c r="F124" s="167" t="s">
        <v>225</v>
      </c>
      <c r="G124" s="168">
        <v>44</v>
      </c>
      <c r="H124" s="169">
        <v>16.64</v>
      </c>
      <c r="I124" s="170">
        <f t="shared" si="4"/>
        <v>732.16</v>
      </c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</row>
    <row r="125" spans="1:30" s="165" customFormat="1" ht="12">
      <c r="A125" s="159">
        <f t="shared" si="5"/>
        <v>109</v>
      </c>
      <c r="B125" s="159"/>
      <c r="C125" s="159"/>
      <c r="D125" s="159"/>
      <c r="E125" s="181" t="s">
        <v>551</v>
      </c>
      <c r="F125" s="159" t="s">
        <v>93</v>
      </c>
      <c r="G125" s="161">
        <v>7.68</v>
      </c>
      <c r="H125" s="162">
        <v>1.56</v>
      </c>
      <c r="I125" s="166">
        <f t="shared" si="4"/>
        <v>11.98</v>
      </c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</row>
    <row r="126" spans="1:30" s="165" customFormat="1" ht="12">
      <c r="A126" s="159">
        <f t="shared" si="5"/>
        <v>110</v>
      </c>
      <c r="B126" s="159"/>
      <c r="C126" s="159"/>
      <c r="D126" s="159"/>
      <c r="E126" s="181" t="s">
        <v>552</v>
      </c>
      <c r="F126" s="159" t="s">
        <v>93</v>
      </c>
      <c r="G126" s="161">
        <v>7.68</v>
      </c>
      <c r="H126" s="162">
        <v>1.9500000000000002</v>
      </c>
      <c r="I126" s="166">
        <f t="shared" si="4"/>
        <v>14.98</v>
      </c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</row>
    <row r="127" spans="1:30" s="165" customFormat="1" ht="12">
      <c r="A127" s="159">
        <f t="shared" si="5"/>
        <v>111</v>
      </c>
      <c r="B127" s="159"/>
      <c r="C127" s="159"/>
      <c r="D127" s="159"/>
      <c r="E127" s="181" t="s">
        <v>553</v>
      </c>
      <c r="F127" s="159" t="s">
        <v>72</v>
      </c>
      <c r="G127" s="161">
        <v>76.8</v>
      </c>
      <c r="H127" s="162">
        <v>1.9500000000000002</v>
      </c>
      <c r="I127" s="163">
        <f t="shared" si="4"/>
        <v>149.76</v>
      </c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4"/>
    </row>
    <row r="128" spans="1:30" s="165" customFormat="1" ht="12">
      <c r="A128" s="159">
        <f t="shared" si="5"/>
        <v>112</v>
      </c>
      <c r="B128" s="159"/>
      <c r="C128" s="159"/>
      <c r="D128" s="159"/>
      <c r="E128" s="181" t="s">
        <v>169</v>
      </c>
      <c r="F128" s="159" t="s">
        <v>72</v>
      </c>
      <c r="G128" s="161">
        <v>76.8</v>
      </c>
      <c r="H128" s="162">
        <v>2</v>
      </c>
      <c r="I128" s="163">
        <f t="shared" si="4"/>
        <v>153.6</v>
      </c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</row>
    <row r="129" spans="1:30" s="165" customFormat="1" ht="12">
      <c r="A129" s="159">
        <f t="shared" si="5"/>
        <v>113</v>
      </c>
      <c r="B129" s="167"/>
      <c r="C129" s="167"/>
      <c r="D129" s="167"/>
      <c r="E129" s="167" t="s">
        <v>554</v>
      </c>
      <c r="F129" s="167" t="s">
        <v>173</v>
      </c>
      <c r="G129" s="168">
        <v>2.3039999999999998</v>
      </c>
      <c r="H129" s="169">
        <v>9</v>
      </c>
      <c r="I129" s="170">
        <f t="shared" si="4"/>
        <v>20.74</v>
      </c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</row>
    <row r="130" spans="1:30" s="165" customFormat="1" ht="22.5">
      <c r="A130" s="159">
        <f t="shared" si="5"/>
        <v>114</v>
      </c>
      <c r="B130" s="159"/>
      <c r="C130" s="159"/>
      <c r="D130" s="159"/>
      <c r="E130" s="160" t="s">
        <v>531</v>
      </c>
      <c r="F130" s="159" t="s">
        <v>529</v>
      </c>
      <c r="G130" s="161">
        <v>1</v>
      </c>
      <c r="H130" s="162">
        <v>390</v>
      </c>
      <c r="I130" s="163">
        <f t="shared" si="4"/>
        <v>390</v>
      </c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</row>
    <row r="131" spans="1:30" s="165" customFormat="1" ht="12.75" thickBot="1">
      <c r="A131" s="159">
        <f t="shared" si="5"/>
        <v>115</v>
      </c>
      <c r="B131" s="159"/>
      <c r="C131" s="159"/>
      <c r="D131" s="159"/>
      <c r="E131" s="160" t="s">
        <v>532</v>
      </c>
      <c r="F131" s="159" t="s">
        <v>529</v>
      </c>
      <c r="G131" s="161">
        <v>1</v>
      </c>
      <c r="H131" s="162">
        <v>910</v>
      </c>
      <c r="I131" s="163">
        <f t="shared" si="4"/>
        <v>910</v>
      </c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</row>
    <row r="132" spans="1:30" s="158" customFormat="1" ht="20.25" customHeight="1" thickBot="1">
      <c r="A132" s="152"/>
      <c r="B132" s="152"/>
      <c r="C132" s="152"/>
      <c r="D132" s="152"/>
      <c r="E132" s="153" t="s">
        <v>562</v>
      </c>
      <c r="F132" s="152"/>
      <c r="G132" s="154" t="s">
        <v>507</v>
      </c>
      <c r="H132" s="155"/>
      <c r="I132" s="156">
        <f>SUM(I133:I172)</f>
        <v>8996.4</v>
      </c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</row>
    <row r="133" spans="1:30" s="165" customFormat="1" ht="12">
      <c r="A133" s="159">
        <f>A131+1</f>
        <v>116</v>
      </c>
      <c r="B133" s="159"/>
      <c r="C133" s="159"/>
      <c r="D133" s="159"/>
      <c r="E133" s="160" t="s">
        <v>508</v>
      </c>
      <c r="F133" s="159" t="s">
        <v>93</v>
      </c>
      <c r="G133" s="161">
        <v>5.269874999999999</v>
      </c>
      <c r="H133" s="162">
        <v>5.8500000000000005</v>
      </c>
      <c r="I133" s="166">
        <f t="shared" si="4"/>
        <v>30.83</v>
      </c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</row>
    <row r="134" spans="1:30" s="165" customFormat="1" ht="12">
      <c r="A134" s="159">
        <f>A133+1</f>
        <v>117</v>
      </c>
      <c r="B134" s="159"/>
      <c r="C134" s="159"/>
      <c r="D134" s="159"/>
      <c r="E134" s="160" t="s">
        <v>509</v>
      </c>
      <c r="F134" s="159" t="s">
        <v>93</v>
      </c>
      <c r="G134" s="161">
        <v>5.269874999999999</v>
      </c>
      <c r="H134" s="162">
        <v>0.26</v>
      </c>
      <c r="I134" s="166">
        <f t="shared" si="4"/>
        <v>1.37</v>
      </c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</row>
    <row r="135" spans="1:30" s="165" customFormat="1" ht="12">
      <c r="A135" s="159">
        <f t="shared" ref="A135:A172" si="6">A134+1</f>
        <v>118</v>
      </c>
      <c r="B135" s="159"/>
      <c r="C135" s="159"/>
      <c r="D135" s="159"/>
      <c r="E135" s="160" t="s">
        <v>510</v>
      </c>
      <c r="F135" s="159" t="s">
        <v>93</v>
      </c>
      <c r="G135" s="161">
        <v>21.079499999999996</v>
      </c>
      <c r="H135" s="162">
        <v>8.4500000000000011</v>
      </c>
      <c r="I135" s="166">
        <f t="shared" si="4"/>
        <v>178.12</v>
      </c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</row>
    <row r="136" spans="1:30" s="165" customFormat="1" ht="12">
      <c r="A136" s="159">
        <f t="shared" si="6"/>
        <v>119</v>
      </c>
      <c r="B136" s="159"/>
      <c r="C136" s="159"/>
      <c r="D136" s="159"/>
      <c r="E136" s="160" t="s">
        <v>509</v>
      </c>
      <c r="F136" s="159" t="s">
        <v>93</v>
      </c>
      <c r="G136" s="161">
        <v>21.079499999999996</v>
      </c>
      <c r="H136" s="162">
        <v>0.26</v>
      </c>
      <c r="I136" s="166">
        <f t="shared" si="4"/>
        <v>5.48</v>
      </c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</row>
    <row r="137" spans="1:30" s="165" customFormat="1" ht="12">
      <c r="A137" s="159">
        <f t="shared" si="6"/>
        <v>120</v>
      </c>
      <c r="B137" s="159"/>
      <c r="C137" s="159"/>
      <c r="D137" s="159"/>
      <c r="E137" s="160" t="s">
        <v>511</v>
      </c>
      <c r="F137" s="159" t="s">
        <v>93</v>
      </c>
      <c r="G137" s="161">
        <v>8.7831249999999983</v>
      </c>
      <c r="H137" s="162">
        <v>40.1</v>
      </c>
      <c r="I137" s="166">
        <f t="shared" si="4"/>
        <v>352.2</v>
      </c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</row>
    <row r="138" spans="1:30" s="165" customFormat="1" ht="12">
      <c r="A138" s="159">
        <f t="shared" si="6"/>
        <v>121</v>
      </c>
      <c r="B138" s="159"/>
      <c r="C138" s="159"/>
      <c r="D138" s="159"/>
      <c r="E138" s="160" t="s">
        <v>509</v>
      </c>
      <c r="F138" s="159" t="s">
        <v>93</v>
      </c>
      <c r="G138" s="161">
        <v>8.7831249999999983</v>
      </c>
      <c r="H138" s="162">
        <v>0.26</v>
      </c>
      <c r="I138" s="166">
        <f t="shared" si="4"/>
        <v>2.2799999999999998</v>
      </c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</row>
    <row r="139" spans="1:30" s="165" customFormat="1" ht="12">
      <c r="A139" s="159">
        <f t="shared" si="6"/>
        <v>122</v>
      </c>
      <c r="B139" s="159"/>
      <c r="C139" s="159"/>
      <c r="D139" s="159"/>
      <c r="E139" s="160" t="s">
        <v>512</v>
      </c>
      <c r="F139" s="159" t="s">
        <v>93</v>
      </c>
      <c r="G139" s="161">
        <v>13.251449999999998</v>
      </c>
      <c r="H139" s="162">
        <v>5.0049999999999999</v>
      </c>
      <c r="I139" s="166">
        <f t="shared" si="4"/>
        <v>66.319999999999993</v>
      </c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</row>
    <row r="140" spans="1:30" s="165" customFormat="1" ht="12">
      <c r="A140" s="159">
        <f t="shared" si="6"/>
        <v>123</v>
      </c>
      <c r="B140" s="159"/>
      <c r="C140" s="159"/>
      <c r="D140" s="159"/>
      <c r="E140" s="160" t="s">
        <v>513</v>
      </c>
      <c r="F140" s="159" t="s">
        <v>72</v>
      </c>
      <c r="G140" s="161">
        <v>81</v>
      </c>
      <c r="H140" s="162">
        <v>0.45499999999999996</v>
      </c>
      <c r="I140" s="166">
        <f t="shared" si="4"/>
        <v>36.86</v>
      </c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</row>
    <row r="141" spans="1:30" s="165" customFormat="1" ht="12">
      <c r="A141" s="159">
        <f t="shared" si="6"/>
        <v>124</v>
      </c>
      <c r="B141" s="159"/>
      <c r="C141" s="159"/>
      <c r="D141" s="159"/>
      <c r="E141" s="160" t="s">
        <v>534</v>
      </c>
      <c r="F141" s="159" t="s">
        <v>72</v>
      </c>
      <c r="G141" s="161">
        <v>81</v>
      </c>
      <c r="H141" s="162">
        <v>2.977494523003386</v>
      </c>
      <c r="I141" s="166">
        <f t="shared" si="4"/>
        <v>241.18</v>
      </c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</row>
    <row r="142" spans="1:30" s="165" customFormat="1" ht="12">
      <c r="A142" s="159">
        <f t="shared" si="6"/>
        <v>125</v>
      </c>
      <c r="B142" s="159"/>
      <c r="C142" s="159"/>
      <c r="D142" s="159"/>
      <c r="E142" s="160" t="s">
        <v>535</v>
      </c>
      <c r="F142" s="159" t="s">
        <v>93</v>
      </c>
      <c r="G142" s="161">
        <v>5.8149999999999995</v>
      </c>
      <c r="H142" s="162">
        <v>29.774945230033858</v>
      </c>
      <c r="I142" s="166">
        <f t="shared" si="4"/>
        <v>173.14</v>
      </c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</row>
    <row r="143" spans="1:30" s="165" customFormat="1" ht="12">
      <c r="A143" s="159">
        <f t="shared" si="6"/>
        <v>126</v>
      </c>
      <c r="B143" s="159"/>
      <c r="C143" s="159"/>
      <c r="D143" s="159"/>
      <c r="E143" s="160" t="s">
        <v>367</v>
      </c>
      <c r="F143" s="159" t="s">
        <v>93</v>
      </c>
      <c r="G143" s="161">
        <v>21.881049999999995</v>
      </c>
      <c r="H143" s="162">
        <v>1.56</v>
      </c>
      <c r="I143" s="166">
        <f t="shared" si="4"/>
        <v>34.130000000000003</v>
      </c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</row>
    <row r="144" spans="1:30" s="165" customFormat="1" ht="12">
      <c r="A144" s="159">
        <f t="shared" si="6"/>
        <v>127</v>
      </c>
      <c r="B144" s="159"/>
      <c r="C144" s="159"/>
      <c r="D144" s="159"/>
      <c r="E144" s="160" t="s">
        <v>516</v>
      </c>
      <c r="F144" s="159" t="s">
        <v>93</v>
      </c>
      <c r="G144" s="161">
        <v>21.881049999999995</v>
      </c>
      <c r="H144" s="162">
        <v>3.25</v>
      </c>
      <c r="I144" s="166">
        <f t="shared" si="4"/>
        <v>71.11</v>
      </c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</row>
    <row r="145" spans="1:30" s="165" customFormat="1" ht="12">
      <c r="A145" s="159">
        <f t="shared" si="6"/>
        <v>128</v>
      </c>
      <c r="B145" s="159"/>
      <c r="C145" s="159"/>
      <c r="D145" s="159"/>
      <c r="E145" s="160" t="s">
        <v>369</v>
      </c>
      <c r="F145" s="159" t="s">
        <v>93</v>
      </c>
      <c r="G145" s="161">
        <v>21.881049999999995</v>
      </c>
      <c r="H145" s="162">
        <v>0.65</v>
      </c>
      <c r="I145" s="166">
        <f t="shared" si="4"/>
        <v>14.22</v>
      </c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</row>
    <row r="146" spans="1:30" s="165" customFormat="1" ht="12">
      <c r="A146" s="159">
        <f t="shared" si="6"/>
        <v>129</v>
      </c>
      <c r="B146" s="159"/>
      <c r="C146" s="159"/>
      <c r="D146" s="159"/>
      <c r="E146" s="160" t="s">
        <v>517</v>
      </c>
      <c r="F146" s="159" t="s">
        <v>72</v>
      </c>
      <c r="G146" s="161">
        <v>145.87366666666665</v>
      </c>
      <c r="H146" s="162">
        <v>1.105</v>
      </c>
      <c r="I146" s="166">
        <f t="shared" si="4"/>
        <v>161.19</v>
      </c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</row>
    <row r="147" spans="1:30" s="165" customFormat="1" ht="12">
      <c r="A147" s="159">
        <f t="shared" si="6"/>
        <v>130</v>
      </c>
      <c r="B147" s="159"/>
      <c r="C147" s="159"/>
      <c r="D147" s="159"/>
      <c r="E147" s="160" t="s">
        <v>563</v>
      </c>
      <c r="F147" s="159" t="s">
        <v>93</v>
      </c>
      <c r="G147" s="161">
        <v>1.36</v>
      </c>
      <c r="H147" s="162">
        <v>123.5</v>
      </c>
      <c r="I147" s="166">
        <f t="shared" si="4"/>
        <v>167.96</v>
      </c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</row>
    <row r="148" spans="1:30" s="165" customFormat="1" ht="12">
      <c r="A148" s="159">
        <f t="shared" si="6"/>
        <v>131</v>
      </c>
      <c r="B148" s="159"/>
      <c r="C148" s="159"/>
      <c r="D148" s="159"/>
      <c r="E148" s="160" t="s">
        <v>519</v>
      </c>
      <c r="F148" s="159" t="s">
        <v>72</v>
      </c>
      <c r="G148" s="161">
        <v>13.260000000000002</v>
      </c>
      <c r="H148" s="162">
        <v>25.35</v>
      </c>
      <c r="I148" s="166">
        <f t="shared" si="4"/>
        <v>336.14</v>
      </c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</row>
    <row r="149" spans="1:30" s="165" customFormat="1" ht="12">
      <c r="A149" s="159">
        <f t="shared" si="6"/>
        <v>132</v>
      </c>
      <c r="B149" s="159"/>
      <c r="C149" s="159"/>
      <c r="D149" s="159"/>
      <c r="E149" s="160" t="s">
        <v>520</v>
      </c>
      <c r="F149" s="159" t="s">
        <v>72</v>
      </c>
      <c r="G149" s="161">
        <v>13.260000000000002</v>
      </c>
      <c r="H149" s="162">
        <v>1.9500000000000002</v>
      </c>
      <c r="I149" s="166">
        <f t="shared" si="4"/>
        <v>25.86</v>
      </c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</row>
    <row r="150" spans="1:30" s="165" customFormat="1" ht="12">
      <c r="A150" s="159">
        <f t="shared" si="6"/>
        <v>133</v>
      </c>
      <c r="B150" s="159"/>
      <c r="C150" s="159"/>
      <c r="D150" s="159"/>
      <c r="E150" s="160" t="s">
        <v>521</v>
      </c>
      <c r="F150" s="159" t="s">
        <v>162</v>
      </c>
      <c r="G150" s="161">
        <v>0.17680000000000001</v>
      </c>
      <c r="H150" s="162">
        <v>1525.23</v>
      </c>
      <c r="I150" s="166">
        <f t="shared" si="4"/>
        <v>269.66000000000003</v>
      </c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</row>
    <row r="151" spans="1:30" s="165" customFormat="1" ht="12">
      <c r="A151" s="159">
        <f t="shared" si="6"/>
        <v>134</v>
      </c>
      <c r="B151" s="159"/>
      <c r="C151" s="159"/>
      <c r="D151" s="159"/>
      <c r="E151" s="160" t="s">
        <v>564</v>
      </c>
      <c r="F151" s="159" t="s">
        <v>72</v>
      </c>
      <c r="G151" s="161">
        <v>1</v>
      </c>
      <c r="H151" s="162">
        <v>44.752500000000005</v>
      </c>
      <c r="I151" s="166">
        <f t="shared" si="4"/>
        <v>44.75</v>
      </c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</row>
    <row r="152" spans="1:30" s="165" customFormat="1" ht="12">
      <c r="A152" s="159">
        <f t="shared" si="6"/>
        <v>135</v>
      </c>
      <c r="B152" s="159"/>
      <c r="C152" s="159"/>
      <c r="D152" s="159"/>
      <c r="E152" s="160" t="s">
        <v>565</v>
      </c>
      <c r="F152" s="159" t="s">
        <v>72</v>
      </c>
      <c r="G152" s="161">
        <v>1</v>
      </c>
      <c r="H152" s="162">
        <v>21.06</v>
      </c>
      <c r="I152" s="166">
        <f t="shared" si="4"/>
        <v>21.06</v>
      </c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</row>
    <row r="153" spans="1:30" s="165" customFormat="1" ht="12">
      <c r="A153" s="159">
        <f t="shared" si="6"/>
        <v>136</v>
      </c>
      <c r="B153" s="159"/>
      <c r="C153" s="159"/>
      <c r="D153" s="159"/>
      <c r="E153" s="160" t="s">
        <v>560</v>
      </c>
      <c r="F153" s="159" t="s">
        <v>72</v>
      </c>
      <c r="G153" s="161">
        <v>1</v>
      </c>
      <c r="H153" s="162">
        <v>19.5</v>
      </c>
      <c r="I153" s="166">
        <f t="shared" ref="I153:I172" si="7">ROUND(G153*H153,2)</f>
        <v>19.5</v>
      </c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</row>
    <row r="154" spans="1:30" s="165" customFormat="1" ht="12">
      <c r="A154" s="159">
        <f t="shared" si="6"/>
        <v>137</v>
      </c>
      <c r="B154" s="159"/>
      <c r="C154" s="159"/>
      <c r="D154" s="159"/>
      <c r="E154" s="160" t="s">
        <v>539</v>
      </c>
      <c r="F154" s="159" t="s">
        <v>93</v>
      </c>
      <c r="G154" s="161">
        <v>0.78299999999999992</v>
      </c>
      <c r="H154" s="162">
        <v>110.5</v>
      </c>
      <c r="I154" s="166">
        <f t="shared" si="7"/>
        <v>86.52</v>
      </c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</row>
    <row r="155" spans="1:30" s="165" customFormat="1" ht="12">
      <c r="A155" s="159">
        <f t="shared" si="6"/>
        <v>138</v>
      </c>
      <c r="B155" s="159"/>
      <c r="C155" s="159"/>
      <c r="D155" s="159"/>
      <c r="E155" s="160" t="s">
        <v>519</v>
      </c>
      <c r="F155" s="159" t="s">
        <v>72</v>
      </c>
      <c r="G155" s="161">
        <v>5.76</v>
      </c>
      <c r="H155" s="162">
        <v>25.35</v>
      </c>
      <c r="I155" s="166">
        <f t="shared" si="7"/>
        <v>146.02000000000001</v>
      </c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</row>
    <row r="156" spans="1:30" s="165" customFormat="1" ht="12">
      <c r="A156" s="159">
        <f t="shared" si="6"/>
        <v>139</v>
      </c>
      <c r="B156" s="159"/>
      <c r="C156" s="159"/>
      <c r="D156" s="159"/>
      <c r="E156" s="160" t="s">
        <v>520</v>
      </c>
      <c r="F156" s="159" t="s">
        <v>72</v>
      </c>
      <c r="G156" s="161">
        <v>5.76</v>
      </c>
      <c r="H156" s="162">
        <v>1.9500000000000002</v>
      </c>
      <c r="I156" s="166">
        <f t="shared" si="7"/>
        <v>11.23</v>
      </c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</row>
    <row r="157" spans="1:30" s="165" customFormat="1" ht="12">
      <c r="A157" s="159">
        <f t="shared" si="6"/>
        <v>140</v>
      </c>
      <c r="B157" s="159"/>
      <c r="C157" s="159"/>
      <c r="D157" s="159"/>
      <c r="E157" s="160" t="s">
        <v>521</v>
      </c>
      <c r="F157" s="159" t="s">
        <v>162</v>
      </c>
      <c r="G157" s="161">
        <v>0.10178999999999999</v>
      </c>
      <c r="H157" s="162">
        <v>1105</v>
      </c>
      <c r="I157" s="166">
        <f t="shared" si="7"/>
        <v>112.48</v>
      </c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</row>
    <row r="158" spans="1:30" s="165" customFormat="1" ht="12">
      <c r="A158" s="159">
        <f t="shared" si="6"/>
        <v>141</v>
      </c>
      <c r="B158" s="159"/>
      <c r="C158" s="159"/>
      <c r="D158" s="159"/>
      <c r="E158" s="160" t="s">
        <v>595</v>
      </c>
      <c r="F158" s="159" t="s">
        <v>225</v>
      </c>
      <c r="G158" s="161">
        <v>1</v>
      </c>
      <c r="H158" s="162">
        <v>159.9</v>
      </c>
      <c r="I158" s="166">
        <f t="shared" si="7"/>
        <v>159.9</v>
      </c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</row>
    <row r="159" spans="1:30" s="165" customFormat="1" ht="12">
      <c r="A159" s="159">
        <f t="shared" si="6"/>
        <v>142</v>
      </c>
      <c r="B159" s="159"/>
      <c r="C159" s="159"/>
      <c r="D159" s="159"/>
      <c r="E159" s="172" t="s">
        <v>566</v>
      </c>
      <c r="F159" s="172" t="s">
        <v>225</v>
      </c>
      <c r="G159" s="173">
        <v>1</v>
      </c>
      <c r="H159" s="169">
        <v>1465.26</v>
      </c>
      <c r="I159" s="174">
        <f t="shared" si="7"/>
        <v>1465.26</v>
      </c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64"/>
    </row>
    <row r="160" spans="1:30" s="165" customFormat="1" ht="12">
      <c r="A160" s="159">
        <f t="shared" si="6"/>
        <v>143</v>
      </c>
      <c r="B160" s="159"/>
      <c r="C160" s="159"/>
      <c r="D160" s="159"/>
      <c r="E160" s="160" t="s">
        <v>546</v>
      </c>
      <c r="F160" s="159" t="s">
        <v>225</v>
      </c>
      <c r="G160" s="161">
        <v>1</v>
      </c>
      <c r="H160" s="162">
        <v>109</v>
      </c>
      <c r="I160" s="166">
        <f t="shared" si="7"/>
        <v>109</v>
      </c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64"/>
    </row>
    <row r="161" spans="1:30" s="165" customFormat="1" ht="12">
      <c r="A161" s="159">
        <f t="shared" si="6"/>
        <v>144</v>
      </c>
      <c r="B161" s="159"/>
      <c r="C161" s="159"/>
      <c r="D161" s="159"/>
      <c r="E161" s="160" t="s">
        <v>550</v>
      </c>
      <c r="F161" s="159" t="s">
        <v>225</v>
      </c>
      <c r="G161" s="161">
        <v>25</v>
      </c>
      <c r="H161" s="162">
        <v>67.275000000000006</v>
      </c>
      <c r="I161" s="166">
        <f t="shared" si="7"/>
        <v>1681.88</v>
      </c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64"/>
    </row>
    <row r="162" spans="1:30" s="165" customFormat="1" ht="12">
      <c r="A162" s="159">
        <f t="shared" si="6"/>
        <v>145</v>
      </c>
      <c r="B162" s="159"/>
      <c r="C162" s="159"/>
      <c r="D162" s="159"/>
      <c r="E162" s="180" t="s">
        <v>547</v>
      </c>
      <c r="F162" s="159" t="s">
        <v>225</v>
      </c>
      <c r="G162" s="161">
        <v>21</v>
      </c>
      <c r="H162" s="162">
        <v>7.8000000000000007</v>
      </c>
      <c r="I162" s="166">
        <f t="shared" si="7"/>
        <v>163.80000000000001</v>
      </c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64"/>
    </row>
    <row r="163" spans="1:30" s="165" customFormat="1" ht="12">
      <c r="A163" s="159">
        <f t="shared" si="6"/>
        <v>146</v>
      </c>
      <c r="B163" s="159"/>
      <c r="C163" s="159"/>
      <c r="D163" s="159"/>
      <c r="E163" s="167" t="s">
        <v>548</v>
      </c>
      <c r="F163" s="167" t="s">
        <v>225</v>
      </c>
      <c r="G163" s="168">
        <v>21</v>
      </c>
      <c r="H163" s="169">
        <v>20.033000000000001</v>
      </c>
      <c r="I163" s="170">
        <f t="shared" si="7"/>
        <v>420.69</v>
      </c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164"/>
      <c r="AD163" s="164"/>
    </row>
    <row r="164" spans="1:30" s="165" customFormat="1" ht="12">
      <c r="A164" s="159">
        <f t="shared" si="6"/>
        <v>147</v>
      </c>
      <c r="B164" s="159"/>
      <c r="C164" s="159"/>
      <c r="D164" s="159"/>
      <c r="E164" s="180" t="s">
        <v>547</v>
      </c>
      <c r="F164" s="159" t="s">
        <v>225</v>
      </c>
      <c r="G164" s="161">
        <v>6</v>
      </c>
      <c r="H164" s="162">
        <v>7.8000000000000007</v>
      </c>
      <c r="I164" s="166">
        <f t="shared" si="7"/>
        <v>46.8</v>
      </c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164"/>
      <c r="AD164" s="164"/>
    </row>
    <row r="165" spans="1:30" s="165" customFormat="1" ht="12">
      <c r="A165" s="159">
        <f t="shared" si="6"/>
        <v>148</v>
      </c>
      <c r="B165" s="159"/>
      <c r="C165" s="159"/>
      <c r="D165" s="159"/>
      <c r="E165" s="167" t="s">
        <v>549</v>
      </c>
      <c r="F165" s="167" t="s">
        <v>225</v>
      </c>
      <c r="G165" s="168">
        <v>6</v>
      </c>
      <c r="H165" s="169">
        <v>16.64</v>
      </c>
      <c r="I165" s="170">
        <f t="shared" si="7"/>
        <v>99.84</v>
      </c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164"/>
      <c r="AD165" s="164"/>
    </row>
    <row r="166" spans="1:30" s="165" customFormat="1" ht="12">
      <c r="A166" s="159">
        <f t="shared" si="6"/>
        <v>149</v>
      </c>
      <c r="B166" s="159"/>
      <c r="C166" s="159"/>
      <c r="D166" s="159"/>
      <c r="E166" s="181" t="s">
        <v>551</v>
      </c>
      <c r="F166" s="159" t="s">
        <v>93</v>
      </c>
      <c r="G166" s="161">
        <v>12.024000000000001</v>
      </c>
      <c r="H166" s="162">
        <v>1.56</v>
      </c>
      <c r="I166" s="166">
        <f t="shared" si="7"/>
        <v>18.760000000000002</v>
      </c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164"/>
      <c r="AD166" s="164"/>
    </row>
    <row r="167" spans="1:30" s="165" customFormat="1" ht="12">
      <c r="A167" s="159">
        <f t="shared" si="6"/>
        <v>150</v>
      </c>
      <c r="B167" s="159"/>
      <c r="C167" s="159"/>
      <c r="D167" s="159"/>
      <c r="E167" s="181" t="s">
        <v>552</v>
      </c>
      <c r="F167" s="159" t="s">
        <v>93</v>
      </c>
      <c r="G167" s="161">
        <v>12.024000000000001</v>
      </c>
      <c r="H167" s="162">
        <v>1.9500000000000002</v>
      </c>
      <c r="I167" s="166">
        <f t="shared" si="7"/>
        <v>23.45</v>
      </c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164"/>
      <c r="AD167" s="164"/>
    </row>
    <row r="168" spans="1:30" s="165" customFormat="1" ht="12">
      <c r="A168" s="159">
        <f t="shared" si="6"/>
        <v>151</v>
      </c>
      <c r="B168" s="159"/>
      <c r="C168" s="159"/>
      <c r="D168" s="159"/>
      <c r="E168" s="181" t="s">
        <v>553</v>
      </c>
      <c r="F168" s="159" t="s">
        <v>72</v>
      </c>
      <c r="G168" s="161">
        <v>120.24000000000001</v>
      </c>
      <c r="H168" s="162">
        <v>1.9500000000000002</v>
      </c>
      <c r="I168" s="163">
        <f t="shared" si="7"/>
        <v>234.47</v>
      </c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164"/>
      <c r="AD168" s="164"/>
    </row>
    <row r="169" spans="1:30" s="165" customFormat="1" ht="12">
      <c r="A169" s="159">
        <f t="shared" si="6"/>
        <v>152</v>
      </c>
      <c r="B169" s="159"/>
      <c r="C169" s="159"/>
      <c r="D169" s="159"/>
      <c r="E169" s="181" t="s">
        <v>169</v>
      </c>
      <c r="F169" s="159" t="s">
        <v>72</v>
      </c>
      <c r="G169" s="161">
        <v>120.24000000000001</v>
      </c>
      <c r="H169" s="162">
        <v>2</v>
      </c>
      <c r="I169" s="163">
        <f t="shared" si="7"/>
        <v>240.48</v>
      </c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164"/>
      <c r="AD169" s="164"/>
    </row>
    <row r="170" spans="1:30" s="165" customFormat="1" ht="12">
      <c r="A170" s="159">
        <f t="shared" si="6"/>
        <v>153</v>
      </c>
      <c r="B170" s="159"/>
      <c r="C170" s="159"/>
      <c r="D170" s="159"/>
      <c r="E170" s="167" t="s">
        <v>554</v>
      </c>
      <c r="F170" s="167" t="s">
        <v>173</v>
      </c>
      <c r="G170" s="168">
        <v>3.6072000000000002</v>
      </c>
      <c r="H170" s="169">
        <v>9</v>
      </c>
      <c r="I170" s="170">
        <f t="shared" si="7"/>
        <v>32.46</v>
      </c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164"/>
      <c r="AD170" s="164"/>
    </row>
    <row r="171" spans="1:30" s="165" customFormat="1" ht="22.5">
      <c r="A171" s="159">
        <f t="shared" si="6"/>
        <v>154</v>
      </c>
      <c r="B171" s="159"/>
      <c r="C171" s="159"/>
      <c r="D171" s="159"/>
      <c r="E171" s="160" t="s">
        <v>531</v>
      </c>
      <c r="F171" s="159" t="s">
        <v>529</v>
      </c>
      <c r="G171" s="161">
        <v>1</v>
      </c>
      <c r="H171" s="162">
        <v>585</v>
      </c>
      <c r="I171" s="163">
        <f t="shared" si="7"/>
        <v>585</v>
      </c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164"/>
      <c r="AD171" s="164"/>
    </row>
    <row r="172" spans="1:30" s="165" customFormat="1" ht="12.75" thickBot="1">
      <c r="A172" s="159">
        <f t="shared" si="6"/>
        <v>155</v>
      </c>
      <c r="B172" s="159"/>
      <c r="C172" s="159"/>
      <c r="D172" s="159"/>
      <c r="E172" s="160" t="s">
        <v>532</v>
      </c>
      <c r="F172" s="159" t="s">
        <v>529</v>
      </c>
      <c r="G172" s="161">
        <v>1</v>
      </c>
      <c r="H172" s="162">
        <v>1105</v>
      </c>
      <c r="I172" s="163">
        <f t="shared" si="7"/>
        <v>1105</v>
      </c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164"/>
      <c r="AD172" s="164"/>
    </row>
    <row r="173" spans="1:30" s="158" customFormat="1" ht="20.25" customHeight="1" thickBot="1">
      <c r="A173" s="152"/>
      <c r="B173" s="152"/>
      <c r="C173" s="152"/>
      <c r="D173" s="152"/>
      <c r="E173" s="153" t="s">
        <v>567</v>
      </c>
      <c r="F173" s="152"/>
      <c r="G173" s="154" t="s">
        <v>507</v>
      </c>
      <c r="H173" s="155"/>
      <c r="I173" s="156">
        <f>SUM(I174:I205)</f>
        <v>6107.8400000000011</v>
      </c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</row>
    <row r="174" spans="1:30" s="165" customFormat="1" ht="12">
      <c r="A174" s="159">
        <f>A172+1</f>
        <v>156</v>
      </c>
      <c r="B174" s="159"/>
      <c r="C174" s="159"/>
      <c r="D174" s="159"/>
      <c r="E174" s="160" t="s">
        <v>508</v>
      </c>
      <c r="F174" s="159" t="s">
        <v>93</v>
      </c>
      <c r="G174" s="161">
        <v>4.1831249999999995</v>
      </c>
      <c r="H174" s="162">
        <v>5.8500000000000005</v>
      </c>
      <c r="I174" s="166">
        <f t="shared" ref="I174:I225" si="8">ROUND(G174*H174,2)</f>
        <v>24.47</v>
      </c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</row>
    <row r="175" spans="1:30" s="165" customFormat="1" ht="12">
      <c r="A175" s="159">
        <f>A174+1</f>
        <v>157</v>
      </c>
      <c r="B175" s="159"/>
      <c r="C175" s="159"/>
      <c r="D175" s="159"/>
      <c r="E175" s="160" t="s">
        <v>509</v>
      </c>
      <c r="F175" s="159" t="s">
        <v>93</v>
      </c>
      <c r="G175" s="161">
        <v>4.1831249999999995</v>
      </c>
      <c r="H175" s="162">
        <v>0.26</v>
      </c>
      <c r="I175" s="166">
        <f t="shared" si="8"/>
        <v>1.0900000000000001</v>
      </c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164"/>
      <c r="AD175" s="164"/>
    </row>
    <row r="176" spans="1:30" s="165" customFormat="1" ht="12">
      <c r="A176" s="159">
        <f t="shared" ref="A176:A205" si="9">A175+1</f>
        <v>158</v>
      </c>
      <c r="B176" s="159"/>
      <c r="C176" s="159"/>
      <c r="D176" s="159"/>
      <c r="E176" s="160" t="s">
        <v>510</v>
      </c>
      <c r="F176" s="159" t="s">
        <v>93</v>
      </c>
      <c r="G176" s="161">
        <v>16.732499999999998</v>
      </c>
      <c r="H176" s="162">
        <v>8.4500000000000011</v>
      </c>
      <c r="I176" s="166">
        <f t="shared" si="8"/>
        <v>141.38999999999999</v>
      </c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</row>
    <row r="177" spans="1:30" s="165" customFormat="1" ht="12">
      <c r="A177" s="159">
        <f t="shared" si="9"/>
        <v>159</v>
      </c>
      <c r="B177" s="159"/>
      <c r="C177" s="159"/>
      <c r="D177" s="159"/>
      <c r="E177" s="160" t="s">
        <v>509</v>
      </c>
      <c r="F177" s="159" t="s">
        <v>93</v>
      </c>
      <c r="G177" s="161">
        <v>16.732499999999998</v>
      </c>
      <c r="H177" s="162">
        <v>0.26</v>
      </c>
      <c r="I177" s="166">
        <f t="shared" si="8"/>
        <v>4.3499999999999996</v>
      </c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164"/>
      <c r="AD177" s="164"/>
    </row>
    <row r="178" spans="1:30" s="165" customFormat="1" ht="12">
      <c r="A178" s="159">
        <f t="shared" si="9"/>
        <v>160</v>
      </c>
      <c r="B178" s="159"/>
      <c r="C178" s="159"/>
      <c r="D178" s="159"/>
      <c r="E178" s="160" t="s">
        <v>511</v>
      </c>
      <c r="F178" s="159" t="s">
        <v>93</v>
      </c>
      <c r="G178" s="161">
        <v>6.9718749999999998</v>
      </c>
      <c r="H178" s="162">
        <v>40.1</v>
      </c>
      <c r="I178" s="166">
        <f t="shared" si="8"/>
        <v>279.57</v>
      </c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164"/>
      <c r="AD178" s="164"/>
    </row>
    <row r="179" spans="1:30" s="165" customFormat="1" ht="12">
      <c r="A179" s="159">
        <f t="shared" si="9"/>
        <v>161</v>
      </c>
      <c r="B179" s="159"/>
      <c r="C179" s="159"/>
      <c r="D179" s="159"/>
      <c r="E179" s="160" t="s">
        <v>509</v>
      </c>
      <c r="F179" s="159" t="s">
        <v>93</v>
      </c>
      <c r="G179" s="161">
        <v>6.9718749999999998</v>
      </c>
      <c r="H179" s="162">
        <v>0.26</v>
      </c>
      <c r="I179" s="166">
        <f t="shared" si="8"/>
        <v>1.81</v>
      </c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</row>
    <row r="180" spans="1:30" s="165" customFormat="1" ht="12">
      <c r="A180" s="159">
        <f t="shared" si="9"/>
        <v>162</v>
      </c>
      <c r="B180" s="159"/>
      <c r="C180" s="159"/>
      <c r="D180" s="159"/>
      <c r="E180" s="160" t="s">
        <v>512</v>
      </c>
      <c r="F180" s="159" t="s">
        <v>93</v>
      </c>
      <c r="G180" s="161">
        <v>6.7217499999999992</v>
      </c>
      <c r="H180" s="162">
        <v>5.0049999999999999</v>
      </c>
      <c r="I180" s="166">
        <f t="shared" si="8"/>
        <v>33.64</v>
      </c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</row>
    <row r="181" spans="1:30" s="165" customFormat="1" ht="12">
      <c r="A181" s="159">
        <f t="shared" si="9"/>
        <v>163</v>
      </c>
      <c r="B181" s="159"/>
      <c r="C181" s="159"/>
      <c r="D181" s="159"/>
      <c r="E181" s="160" t="s">
        <v>513</v>
      </c>
      <c r="F181" s="159" t="s">
        <v>72</v>
      </c>
      <c r="G181" s="161">
        <v>76</v>
      </c>
      <c r="H181" s="162">
        <v>0.45499999999999996</v>
      </c>
      <c r="I181" s="166">
        <f t="shared" si="8"/>
        <v>34.58</v>
      </c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</row>
    <row r="182" spans="1:30" s="165" customFormat="1" ht="12">
      <c r="A182" s="159">
        <f t="shared" si="9"/>
        <v>164</v>
      </c>
      <c r="B182" s="159"/>
      <c r="C182" s="159"/>
      <c r="D182" s="159"/>
      <c r="E182" s="160" t="s">
        <v>534</v>
      </c>
      <c r="F182" s="159" t="s">
        <v>72</v>
      </c>
      <c r="G182" s="161">
        <v>76</v>
      </c>
      <c r="H182" s="162">
        <v>2.977494523003386</v>
      </c>
      <c r="I182" s="166">
        <f t="shared" si="8"/>
        <v>226.29</v>
      </c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</row>
    <row r="183" spans="1:30" s="165" customFormat="1" ht="12">
      <c r="A183" s="159">
        <f t="shared" si="9"/>
        <v>165</v>
      </c>
      <c r="B183" s="159"/>
      <c r="C183" s="159"/>
      <c r="D183" s="159"/>
      <c r="E183" s="160" t="s">
        <v>535</v>
      </c>
      <c r="F183" s="159" t="s">
        <v>93</v>
      </c>
      <c r="G183" s="161">
        <v>2.4000000000000004</v>
      </c>
      <c r="H183" s="162">
        <v>29.774945230033858</v>
      </c>
      <c r="I183" s="166">
        <f t="shared" si="8"/>
        <v>71.459999999999994</v>
      </c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</row>
    <row r="184" spans="1:30" s="165" customFormat="1" ht="12">
      <c r="A184" s="159">
        <f t="shared" si="9"/>
        <v>166</v>
      </c>
      <c r="B184" s="159"/>
      <c r="C184" s="159"/>
      <c r="D184" s="159"/>
      <c r="E184" s="160" t="s">
        <v>367</v>
      </c>
      <c r="F184" s="159" t="s">
        <v>93</v>
      </c>
      <c r="G184" s="161">
        <v>21.165749999999999</v>
      </c>
      <c r="H184" s="162">
        <v>1.56</v>
      </c>
      <c r="I184" s="166">
        <f t="shared" si="8"/>
        <v>33.020000000000003</v>
      </c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</row>
    <row r="185" spans="1:30" s="165" customFormat="1" ht="12">
      <c r="A185" s="159">
        <f t="shared" si="9"/>
        <v>167</v>
      </c>
      <c r="B185" s="159"/>
      <c r="C185" s="159"/>
      <c r="D185" s="159"/>
      <c r="E185" s="160" t="s">
        <v>516</v>
      </c>
      <c r="F185" s="159" t="s">
        <v>93</v>
      </c>
      <c r="G185" s="161">
        <v>21.165749999999999</v>
      </c>
      <c r="H185" s="162">
        <v>3.25</v>
      </c>
      <c r="I185" s="166">
        <f t="shared" si="8"/>
        <v>68.790000000000006</v>
      </c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</row>
    <row r="186" spans="1:30" s="165" customFormat="1" ht="12">
      <c r="A186" s="159">
        <f t="shared" si="9"/>
        <v>168</v>
      </c>
      <c r="B186" s="159"/>
      <c r="C186" s="159"/>
      <c r="D186" s="159"/>
      <c r="E186" s="160" t="s">
        <v>369</v>
      </c>
      <c r="F186" s="159" t="s">
        <v>93</v>
      </c>
      <c r="G186" s="161">
        <v>21.165749999999999</v>
      </c>
      <c r="H186" s="162">
        <v>0.65</v>
      </c>
      <c r="I186" s="166">
        <f t="shared" si="8"/>
        <v>13.76</v>
      </c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</row>
    <row r="187" spans="1:30" s="165" customFormat="1" ht="12">
      <c r="A187" s="159">
        <f t="shared" si="9"/>
        <v>169</v>
      </c>
      <c r="B187" s="159"/>
      <c r="C187" s="159"/>
      <c r="D187" s="159"/>
      <c r="E187" s="160" t="s">
        <v>517</v>
      </c>
      <c r="F187" s="159" t="s">
        <v>72</v>
      </c>
      <c r="G187" s="161">
        <v>141.10499999999999</v>
      </c>
      <c r="H187" s="162">
        <v>1.105</v>
      </c>
      <c r="I187" s="166">
        <f t="shared" si="8"/>
        <v>155.91999999999999</v>
      </c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</row>
    <row r="188" spans="1:30" s="165" customFormat="1" ht="12">
      <c r="A188" s="159">
        <f t="shared" si="9"/>
        <v>170</v>
      </c>
      <c r="B188" s="159"/>
      <c r="C188" s="159"/>
      <c r="D188" s="159"/>
      <c r="E188" s="160" t="s">
        <v>568</v>
      </c>
      <c r="F188" s="159" t="s">
        <v>72</v>
      </c>
      <c r="G188" s="161">
        <v>10.4</v>
      </c>
      <c r="H188" s="162">
        <v>33.15</v>
      </c>
      <c r="I188" s="166">
        <f t="shared" si="8"/>
        <v>344.76</v>
      </c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</row>
    <row r="189" spans="1:30" s="165" customFormat="1" ht="12">
      <c r="A189" s="159">
        <f t="shared" si="9"/>
        <v>171</v>
      </c>
      <c r="B189" s="159"/>
      <c r="C189" s="159"/>
      <c r="D189" s="159"/>
      <c r="E189" s="160" t="s">
        <v>565</v>
      </c>
      <c r="F189" s="159" t="s">
        <v>72</v>
      </c>
      <c r="G189" s="161">
        <v>10.4</v>
      </c>
      <c r="H189" s="162">
        <v>21.06</v>
      </c>
      <c r="I189" s="166">
        <f t="shared" si="8"/>
        <v>219.02</v>
      </c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</row>
    <row r="190" spans="1:30" s="165" customFormat="1" ht="12">
      <c r="A190" s="159">
        <f t="shared" si="9"/>
        <v>172</v>
      </c>
      <c r="B190" s="159"/>
      <c r="C190" s="159"/>
      <c r="D190" s="159"/>
      <c r="E190" s="160" t="s">
        <v>560</v>
      </c>
      <c r="F190" s="159" t="s">
        <v>72</v>
      </c>
      <c r="G190" s="161">
        <v>10.4</v>
      </c>
      <c r="H190" s="162">
        <v>19.5</v>
      </c>
      <c r="I190" s="166">
        <f t="shared" si="8"/>
        <v>202.8</v>
      </c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</row>
    <row r="191" spans="1:30" s="165" customFormat="1" ht="12">
      <c r="A191" s="159">
        <f t="shared" si="9"/>
        <v>173</v>
      </c>
      <c r="B191" s="159"/>
      <c r="C191" s="159"/>
      <c r="D191" s="159"/>
      <c r="E191" s="160" t="s">
        <v>539</v>
      </c>
      <c r="F191" s="159" t="s">
        <v>93</v>
      </c>
      <c r="G191" s="161">
        <v>1.9800000000000002</v>
      </c>
      <c r="H191" s="162">
        <v>110.5</v>
      </c>
      <c r="I191" s="166">
        <f t="shared" si="8"/>
        <v>218.79</v>
      </c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</row>
    <row r="192" spans="1:30" s="165" customFormat="1" ht="12">
      <c r="A192" s="159">
        <f t="shared" si="9"/>
        <v>174</v>
      </c>
      <c r="B192" s="159"/>
      <c r="C192" s="159"/>
      <c r="D192" s="159"/>
      <c r="E192" s="160" t="s">
        <v>519</v>
      </c>
      <c r="F192" s="159" t="s">
        <v>72</v>
      </c>
      <c r="G192" s="161">
        <v>11.520000000000001</v>
      </c>
      <c r="H192" s="162">
        <v>25.35</v>
      </c>
      <c r="I192" s="166">
        <f t="shared" si="8"/>
        <v>292.02999999999997</v>
      </c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</row>
    <row r="193" spans="1:30" s="165" customFormat="1" ht="12">
      <c r="A193" s="159">
        <f t="shared" si="9"/>
        <v>175</v>
      </c>
      <c r="B193" s="159"/>
      <c r="C193" s="159"/>
      <c r="D193" s="159"/>
      <c r="E193" s="160" t="s">
        <v>520</v>
      </c>
      <c r="F193" s="159" t="s">
        <v>72</v>
      </c>
      <c r="G193" s="161">
        <v>11.520000000000001</v>
      </c>
      <c r="H193" s="162">
        <v>1.9500000000000002</v>
      </c>
      <c r="I193" s="166">
        <f t="shared" si="8"/>
        <v>22.46</v>
      </c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</row>
    <row r="194" spans="1:30" s="165" customFormat="1" ht="12">
      <c r="A194" s="159">
        <f t="shared" si="9"/>
        <v>176</v>
      </c>
      <c r="B194" s="159"/>
      <c r="C194" s="159"/>
      <c r="D194" s="159"/>
      <c r="E194" s="160" t="s">
        <v>521</v>
      </c>
      <c r="F194" s="159" t="s">
        <v>162</v>
      </c>
      <c r="G194" s="161">
        <v>0.25740000000000002</v>
      </c>
      <c r="H194" s="162">
        <v>1525.23</v>
      </c>
      <c r="I194" s="166">
        <f t="shared" si="8"/>
        <v>392.59</v>
      </c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</row>
    <row r="195" spans="1:30" s="165" customFormat="1" ht="12">
      <c r="A195" s="159">
        <f t="shared" si="9"/>
        <v>177</v>
      </c>
      <c r="B195" s="159"/>
      <c r="C195" s="159"/>
      <c r="D195" s="159"/>
      <c r="E195" s="180" t="s">
        <v>547</v>
      </c>
      <c r="F195" s="159" t="s">
        <v>225</v>
      </c>
      <c r="G195" s="161">
        <v>14</v>
      </c>
      <c r="H195" s="162">
        <v>7.8000000000000007</v>
      </c>
      <c r="I195" s="166">
        <f t="shared" si="8"/>
        <v>109.2</v>
      </c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</row>
    <row r="196" spans="1:30" s="165" customFormat="1" ht="12">
      <c r="A196" s="159">
        <f t="shared" si="9"/>
        <v>178</v>
      </c>
      <c r="B196" s="159"/>
      <c r="C196" s="159"/>
      <c r="D196" s="159"/>
      <c r="E196" s="167" t="s">
        <v>548</v>
      </c>
      <c r="F196" s="167" t="s">
        <v>225</v>
      </c>
      <c r="G196" s="168">
        <v>14</v>
      </c>
      <c r="H196" s="169">
        <v>20.033000000000001</v>
      </c>
      <c r="I196" s="170">
        <f t="shared" si="8"/>
        <v>280.45999999999998</v>
      </c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</row>
    <row r="197" spans="1:30" s="165" customFormat="1" ht="12">
      <c r="A197" s="159">
        <f t="shared" si="9"/>
        <v>179</v>
      </c>
      <c r="B197" s="159"/>
      <c r="C197" s="159"/>
      <c r="D197" s="159"/>
      <c r="E197" s="180" t="s">
        <v>547</v>
      </c>
      <c r="F197" s="159" t="s">
        <v>225</v>
      </c>
      <c r="G197" s="161">
        <v>59</v>
      </c>
      <c r="H197" s="162">
        <v>7.8000000000000007</v>
      </c>
      <c r="I197" s="166">
        <f t="shared" si="8"/>
        <v>460.2</v>
      </c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</row>
    <row r="198" spans="1:30" s="165" customFormat="1" ht="12">
      <c r="A198" s="159">
        <f t="shared" si="9"/>
        <v>180</v>
      </c>
      <c r="B198" s="159"/>
      <c r="C198" s="159"/>
      <c r="D198" s="159"/>
      <c r="E198" s="167" t="s">
        <v>549</v>
      </c>
      <c r="F198" s="167" t="s">
        <v>225</v>
      </c>
      <c r="G198" s="168">
        <v>59</v>
      </c>
      <c r="H198" s="169">
        <v>16.64</v>
      </c>
      <c r="I198" s="170">
        <f t="shared" si="8"/>
        <v>981.76</v>
      </c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</row>
    <row r="199" spans="1:30" s="165" customFormat="1" ht="12">
      <c r="A199" s="159">
        <f t="shared" si="9"/>
        <v>181</v>
      </c>
      <c r="B199" s="159"/>
      <c r="C199" s="159"/>
      <c r="D199" s="159"/>
      <c r="E199" s="181" t="s">
        <v>551</v>
      </c>
      <c r="F199" s="159" t="s">
        <v>93</v>
      </c>
      <c r="G199" s="161">
        <v>7.08</v>
      </c>
      <c r="H199" s="162">
        <v>1.56</v>
      </c>
      <c r="I199" s="166">
        <f t="shared" si="8"/>
        <v>11.04</v>
      </c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</row>
    <row r="200" spans="1:30" s="165" customFormat="1" ht="12">
      <c r="A200" s="159">
        <f t="shared" si="9"/>
        <v>182</v>
      </c>
      <c r="B200" s="159"/>
      <c r="C200" s="159"/>
      <c r="D200" s="159"/>
      <c r="E200" s="181" t="s">
        <v>552</v>
      </c>
      <c r="F200" s="159" t="s">
        <v>93</v>
      </c>
      <c r="G200" s="161">
        <v>7.08</v>
      </c>
      <c r="H200" s="162">
        <v>1.9500000000000002</v>
      </c>
      <c r="I200" s="166">
        <f t="shared" si="8"/>
        <v>13.81</v>
      </c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  <c r="AA200" s="164"/>
      <c r="AB200" s="164"/>
      <c r="AC200" s="164"/>
      <c r="AD200" s="164"/>
    </row>
    <row r="201" spans="1:30" s="165" customFormat="1" ht="12">
      <c r="A201" s="159">
        <f t="shared" si="9"/>
        <v>183</v>
      </c>
      <c r="B201" s="159"/>
      <c r="C201" s="159"/>
      <c r="D201" s="159"/>
      <c r="E201" s="181" t="s">
        <v>553</v>
      </c>
      <c r="F201" s="159" t="s">
        <v>72</v>
      </c>
      <c r="G201" s="161">
        <v>70.8</v>
      </c>
      <c r="H201" s="162">
        <v>1.9500000000000002</v>
      </c>
      <c r="I201" s="163">
        <f t="shared" si="8"/>
        <v>138.06</v>
      </c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</row>
    <row r="202" spans="1:30" s="165" customFormat="1" ht="12">
      <c r="A202" s="159">
        <f t="shared" si="9"/>
        <v>184</v>
      </c>
      <c r="B202" s="159"/>
      <c r="C202" s="159"/>
      <c r="D202" s="159"/>
      <c r="E202" s="181" t="s">
        <v>169</v>
      </c>
      <c r="F202" s="159" t="s">
        <v>72</v>
      </c>
      <c r="G202" s="161">
        <v>70.8</v>
      </c>
      <c r="H202" s="162">
        <v>2</v>
      </c>
      <c r="I202" s="163">
        <f t="shared" si="8"/>
        <v>141.6</v>
      </c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</row>
    <row r="203" spans="1:30" s="165" customFormat="1" ht="12">
      <c r="A203" s="159">
        <f t="shared" si="9"/>
        <v>185</v>
      </c>
      <c r="B203" s="159"/>
      <c r="C203" s="159"/>
      <c r="D203" s="159"/>
      <c r="E203" s="167" t="s">
        <v>554</v>
      </c>
      <c r="F203" s="167" t="s">
        <v>173</v>
      </c>
      <c r="G203" s="168">
        <v>2.1239999999999997</v>
      </c>
      <c r="H203" s="169">
        <v>9</v>
      </c>
      <c r="I203" s="170">
        <f t="shared" si="8"/>
        <v>19.12</v>
      </c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</row>
    <row r="204" spans="1:30" s="165" customFormat="1" ht="22.5">
      <c r="A204" s="159">
        <f t="shared" si="9"/>
        <v>186</v>
      </c>
      <c r="B204" s="159"/>
      <c r="C204" s="159"/>
      <c r="D204" s="159"/>
      <c r="E204" s="160" t="s">
        <v>531</v>
      </c>
      <c r="F204" s="159" t="s">
        <v>529</v>
      </c>
      <c r="G204" s="161">
        <v>1</v>
      </c>
      <c r="H204" s="162">
        <v>390</v>
      </c>
      <c r="I204" s="163">
        <f t="shared" si="8"/>
        <v>390</v>
      </c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</row>
    <row r="205" spans="1:30" s="165" customFormat="1" ht="12.75" thickBot="1">
      <c r="A205" s="159">
        <f t="shared" si="9"/>
        <v>187</v>
      </c>
      <c r="B205" s="159"/>
      <c r="C205" s="159"/>
      <c r="D205" s="159"/>
      <c r="E205" s="160" t="s">
        <v>532</v>
      </c>
      <c r="F205" s="159" t="s">
        <v>529</v>
      </c>
      <c r="G205" s="161">
        <v>1</v>
      </c>
      <c r="H205" s="162">
        <v>780</v>
      </c>
      <c r="I205" s="163">
        <f t="shared" si="8"/>
        <v>780</v>
      </c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</row>
    <row r="206" spans="1:30" s="158" customFormat="1" ht="20.25" customHeight="1" thickBot="1">
      <c r="A206" s="152"/>
      <c r="B206" s="152"/>
      <c r="C206" s="152"/>
      <c r="D206" s="152"/>
      <c r="E206" s="153" t="s">
        <v>569</v>
      </c>
      <c r="F206" s="152"/>
      <c r="G206" s="154" t="s">
        <v>507</v>
      </c>
      <c r="H206" s="155"/>
      <c r="I206" s="156">
        <f>SUM(I207:I225)</f>
        <v>156800.18</v>
      </c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</row>
    <row r="207" spans="1:30" s="165" customFormat="1" ht="12">
      <c r="A207" s="159">
        <f>A205+1</f>
        <v>188</v>
      </c>
      <c r="B207" s="159"/>
      <c r="C207" s="159"/>
      <c r="D207" s="159"/>
      <c r="E207" s="160" t="s">
        <v>508</v>
      </c>
      <c r="F207" s="159" t="s">
        <v>93</v>
      </c>
      <c r="G207" s="161">
        <v>149.50919999999999</v>
      </c>
      <c r="H207" s="162">
        <v>5.8500000000000005</v>
      </c>
      <c r="I207" s="163">
        <f t="shared" si="8"/>
        <v>874.63</v>
      </c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</row>
    <row r="208" spans="1:30" s="165" customFormat="1" ht="12">
      <c r="A208" s="159">
        <f t="shared" ref="A208:A225" si="10">A207+1</f>
        <v>189</v>
      </c>
      <c r="B208" s="159"/>
      <c r="C208" s="159"/>
      <c r="D208" s="159"/>
      <c r="E208" s="160" t="s">
        <v>509</v>
      </c>
      <c r="F208" s="159" t="s">
        <v>93</v>
      </c>
      <c r="G208" s="161">
        <v>149.50919999999999</v>
      </c>
      <c r="H208" s="162">
        <v>0.26</v>
      </c>
      <c r="I208" s="163">
        <f t="shared" si="8"/>
        <v>38.869999999999997</v>
      </c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  <c r="AA208" s="164"/>
      <c r="AB208" s="164"/>
      <c r="AC208" s="164"/>
      <c r="AD208" s="164"/>
    </row>
    <row r="209" spans="1:30" s="165" customFormat="1" ht="12">
      <c r="A209" s="159">
        <f t="shared" si="10"/>
        <v>190</v>
      </c>
      <c r="B209" s="159"/>
      <c r="C209" s="159"/>
      <c r="D209" s="159"/>
      <c r="E209" s="160" t="s">
        <v>510</v>
      </c>
      <c r="F209" s="159" t="s">
        <v>93</v>
      </c>
      <c r="G209" s="161">
        <v>598.03679999999997</v>
      </c>
      <c r="H209" s="162">
        <v>8.4500000000000011</v>
      </c>
      <c r="I209" s="163">
        <f t="shared" si="8"/>
        <v>5053.41</v>
      </c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  <c r="AA209" s="164"/>
      <c r="AB209" s="164"/>
      <c r="AC209" s="164"/>
      <c r="AD209" s="164"/>
    </row>
    <row r="210" spans="1:30" s="165" customFormat="1" ht="12">
      <c r="A210" s="159">
        <f t="shared" si="10"/>
        <v>191</v>
      </c>
      <c r="B210" s="159"/>
      <c r="C210" s="159"/>
      <c r="D210" s="159"/>
      <c r="E210" s="160" t="s">
        <v>509</v>
      </c>
      <c r="F210" s="159" t="s">
        <v>93</v>
      </c>
      <c r="G210" s="161">
        <v>598.03679999999997</v>
      </c>
      <c r="H210" s="162">
        <v>0.26</v>
      </c>
      <c r="I210" s="163">
        <f t="shared" si="8"/>
        <v>155.49</v>
      </c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  <c r="AA210" s="164"/>
      <c r="AB210" s="164"/>
      <c r="AC210" s="164"/>
      <c r="AD210" s="164"/>
    </row>
    <row r="211" spans="1:30" s="165" customFormat="1" ht="12">
      <c r="A211" s="159">
        <f t="shared" si="10"/>
        <v>192</v>
      </c>
      <c r="B211" s="159"/>
      <c r="C211" s="159"/>
      <c r="D211" s="159"/>
      <c r="E211" s="160" t="s">
        <v>511</v>
      </c>
      <c r="F211" s="159" t="s">
        <v>93</v>
      </c>
      <c r="G211" s="161">
        <v>249.18199999999999</v>
      </c>
      <c r="H211" s="162">
        <v>40.1</v>
      </c>
      <c r="I211" s="163">
        <f t="shared" si="8"/>
        <v>9992.2000000000007</v>
      </c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  <c r="AA211" s="164"/>
      <c r="AB211" s="164"/>
      <c r="AC211" s="164"/>
      <c r="AD211" s="164"/>
    </row>
    <row r="212" spans="1:30" s="165" customFormat="1" ht="12">
      <c r="A212" s="159">
        <f t="shared" si="10"/>
        <v>193</v>
      </c>
      <c r="B212" s="159"/>
      <c r="C212" s="159"/>
      <c r="D212" s="159"/>
      <c r="E212" s="160" t="s">
        <v>509</v>
      </c>
      <c r="F212" s="159" t="s">
        <v>93</v>
      </c>
      <c r="G212" s="161">
        <v>249.18199999999999</v>
      </c>
      <c r="H212" s="162">
        <v>0.26</v>
      </c>
      <c r="I212" s="163">
        <f t="shared" si="8"/>
        <v>64.790000000000006</v>
      </c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  <c r="AA212" s="164"/>
      <c r="AB212" s="164"/>
      <c r="AC212" s="164"/>
      <c r="AD212" s="164"/>
    </row>
    <row r="213" spans="1:30" s="165" customFormat="1" ht="12">
      <c r="A213" s="159">
        <f t="shared" si="10"/>
        <v>194</v>
      </c>
      <c r="B213" s="159"/>
      <c r="C213" s="159"/>
      <c r="D213" s="159"/>
      <c r="E213" s="160" t="s">
        <v>513</v>
      </c>
      <c r="F213" s="159" t="s">
        <v>72</v>
      </c>
      <c r="G213" s="161">
        <v>2809.3119999999999</v>
      </c>
      <c r="H213" s="162">
        <v>0.45499999999999996</v>
      </c>
      <c r="I213" s="163">
        <f t="shared" si="8"/>
        <v>1278.24</v>
      </c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</row>
    <row r="214" spans="1:30" s="165" customFormat="1" ht="12">
      <c r="A214" s="159">
        <f t="shared" si="10"/>
        <v>195</v>
      </c>
      <c r="B214" s="159"/>
      <c r="C214" s="159"/>
      <c r="D214" s="159"/>
      <c r="E214" s="160" t="s">
        <v>570</v>
      </c>
      <c r="F214" s="159" t="s">
        <v>93</v>
      </c>
      <c r="G214" s="161">
        <v>49.836399999999998</v>
      </c>
      <c r="H214" s="162">
        <v>5.0049999999999999</v>
      </c>
      <c r="I214" s="166">
        <f t="shared" si="8"/>
        <v>249.43</v>
      </c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</row>
    <row r="215" spans="1:30" s="165" customFormat="1" ht="12">
      <c r="A215" s="159">
        <f t="shared" si="10"/>
        <v>196</v>
      </c>
      <c r="B215" s="159"/>
      <c r="C215" s="159"/>
      <c r="D215" s="159"/>
      <c r="E215" s="160" t="s">
        <v>534</v>
      </c>
      <c r="F215" s="159" t="s">
        <v>72</v>
      </c>
      <c r="G215" s="161">
        <v>2809.3119999999999</v>
      </c>
      <c r="H215" s="162">
        <v>2.977494523003386</v>
      </c>
      <c r="I215" s="163">
        <f t="shared" si="8"/>
        <v>8364.7099999999991</v>
      </c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</row>
    <row r="216" spans="1:30" s="165" customFormat="1" ht="12">
      <c r="A216" s="159">
        <f t="shared" si="10"/>
        <v>197</v>
      </c>
      <c r="B216" s="159"/>
      <c r="C216" s="159"/>
      <c r="D216" s="159"/>
      <c r="E216" s="160" t="s">
        <v>367</v>
      </c>
      <c r="F216" s="159" t="s">
        <v>93</v>
      </c>
      <c r="G216" s="161">
        <v>946.89159999999993</v>
      </c>
      <c r="H216" s="162">
        <v>1.56</v>
      </c>
      <c r="I216" s="163">
        <f t="shared" si="8"/>
        <v>1477.15</v>
      </c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  <c r="AA216" s="164"/>
      <c r="AB216" s="164"/>
      <c r="AC216" s="164"/>
      <c r="AD216" s="164"/>
    </row>
    <row r="217" spans="1:30" s="165" customFormat="1" ht="12">
      <c r="A217" s="159">
        <f t="shared" si="10"/>
        <v>198</v>
      </c>
      <c r="B217" s="159"/>
      <c r="C217" s="159"/>
      <c r="D217" s="159"/>
      <c r="E217" s="160" t="s">
        <v>516</v>
      </c>
      <c r="F217" s="159" t="s">
        <v>93</v>
      </c>
      <c r="G217" s="161">
        <v>946.89159999999993</v>
      </c>
      <c r="H217" s="162">
        <v>3.25</v>
      </c>
      <c r="I217" s="163">
        <f t="shared" si="8"/>
        <v>3077.4</v>
      </c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  <c r="AA217" s="164"/>
      <c r="AB217" s="164"/>
      <c r="AC217" s="164"/>
      <c r="AD217" s="164"/>
    </row>
    <row r="218" spans="1:30" s="165" customFormat="1" ht="12">
      <c r="A218" s="159">
        <f t="shared" si="10"/>
        <v>199</v>
      </c>
      <c r="B218" s="159"/>
      <c r="C218" s="159"/>
      <c r="D218" s="159"/>
      <c r="E218" s="160" t="s">
        <v>369</v>
      </c>
      <c r="F218" s="159" t="s">
        <v>93</v>
      </c>
      <c r="G218" s="161">
        <v>946.89159999999993</v>
      </c>
      <c r="H218" s="162">
        <v>0.65</v>
      </c>
      <c r="I218" s="163">
        <f t="shared" si="8"/>
        <v>615.48</v>
      </c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  <c r="AA218" s="164"/>
      <c r="AB218" s="164"/>
      <c r="AC218" s="164"/>
      <c r="AD218" s="164"/>
    </row>
    <row r="219" spans="1:30" s="165" customFormat="1" ht="12">
      <c r="A219" s="159">
        <f t="shared" si="10"/>
        <v>200</v>
      </c>
      <c r="B219" s="159"/>
      <c r="C219" s="159"/>
      <c r="D219" s="159"/>
      <c r="E219" s="160" t="s">
        <v>517</v>
      </c>
      <c r="F219" s="159" t="s">
        <v>72</v>
      </c>
      <c r="G219" s="161">
        <v>6312.6106666666665</v>
      </c>
      <c r="H219" s="162">
        <v>1.105</v>
      </c>
      <c r="I219" s="163">
        <f t="shared" si="8"/>
        <v>6975.43</v>
      </c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  <c r="AA219" s="164"/>
      <c r="AB219" s="164"/>
      <c r="AC219" s="164"/>
      <c r="AD219" s="164"/>
    </row>
    <row r="220" spans="1:30" s="165" customFormat="1" ht="12">
      <c r="A220" s="159">
        <f t="shared" si="10"/>
        <v>201</v>
      </c>
      <c r="B220" s="159"/>
      <c r="C220" s="159"/>
      <c r="D220" s="159"/>
      <c r="E220" s="180" t="s">
        <v>547</v>
      </c>
      <c r="F220" s="159" t="s">
        <v>225</v>
      </c>
      <c r="G220" s="161">
        <v>335</v>
      </c>
      <c r="H220" s="162">
        <v>7.8000000000000007</v>
      </c>
      <c r="I220" s="166">
        <f t="shared" si="8"/>
        <v>2613</v>
      </c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  <c r="AA220" s="164"/>
      <c r="AB220" s="164"/>
      <c r="AC220" s="164"/>
      <c r="AD220" s="164"/>
    </row>
    <row r="221" spans="1:30" s="165" customFormat="1" ht="12">
      <c r="A221" s="159">
        <f t="shared" si="10"/>
        <v>202</v>
      </c>
      <c r="B221" s="159"/>
      <c r="C221" s="159"/>
      <c r="D221" s="159"/>
      <c r="E221" s="167" t="s">
        <v>548</v>
      </c>
      <c r="F221" s="167" t="s">
        <v>225</v>
      </c>
      <c r="G221" s="168">
        <v>345</v>
      </c>
      <c r="H221" s="169">
        <v>20.033000000000001</v>
      </c>
      <c r="I221" s="170">
        <f t="shared" si="8"/>
        <v>6911.39</v>
      </c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</row>
    <row r="222" spans="1:30" s="165" customFormat="1" ht="12">
      <c r="A222" s="159">
        <f t="shared" si="10"/>
        <v>203</v>
      </c>
      <c r="B222" s="159"/>
      <c r="C222" s="159"/>
      <c r="D222" s="159"/>
      <c r="E222" s="180" t="s">
        <v>547</v>
      </c>
      <c r="F222" s="159" t="s">
        <v>225</v>
      </c>
      <c r="G222" s="161">
        <v>1524</v>
      </c>
      <c r="H222" s="162">
        <v>7.8000000000000007</v>
      </c>
      <c r="I222" s="166">
        <f t="shared" si="8"/>
        <v>11887.2</v>
      </c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</row>
    <row r="223" spans="1:30" s="165" customFormat="1" ht="12">
      <c r="A223" s="159">
        <f t="shared" si="10"/>
        <v>204</v>
      </c>
      <c r="B223" s="159"/>
      <c r="C223" s="159"/>
      <c r="D223" s="159"/>
      <c r="E223" s="167" t="s">
        <v>549</v>
      </c>
      <c r="F223" s="167" t="s">
        <v>225</v>
      </c>
      <c r="G223" s="168">
        <v>1559</v>
      </c>
      <c r="H223" s="169">
        <v>16.64</v>
      </c>
      <c r="I223" s="170">
        <f t="shared" si="8"/>
        <v>25941.759999999998</v>
      </c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</row>
    <row r="224" spans="1:30" s="165" customFormat="1" ht="12">
      <c r="A224" s="159">
        <f t="shared" si="10"/>
        <v>205</v>
      </c>
      <c r="B224" s="159"/>
      <c r="C224" s="159"/>
      <c r="D224" s="159"/>
      <c r="E224" s="160" t="s">
        <v>550</v>
      </c>
      <c r="F224" s="159" t="s">
        <v>225</v>
      </c>
      <c r="G224" s="161">
        <v>1024</v>
      </c>
      <c r="H224" s="162">
        <v>67.275000000000006</v>
      </c>
      <c r="I224" s="166">
        <f t="shared" si="8"/>
        <v>68889.600000000006</v>
      </c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  <c r="AA224" s="164"/>
      <c r="AB224" s="164"/>
      <c r="AC224" s="164"/>
      <c r="AD224" s="164"/>
    </row>
    <row r="225" spans="1:30" s="165" customFormat="1" ht="12.75" thickBot="1">
      <c r="A225" s="159">
        <f t="shared" si="10"/>
        <v>206</v>
      </c>
      <c r="B225" s="159"/>
      <c r="C225" s="159"/>
      <c r="D225" s="159"/>
      <c r="E225" s="160" t="s">
        <v>532</v>
      </c>
      <c r="F225" s="159" t="s">
        <v>529</v>
      </c>
      <c r="G225" s="161">
        <v>1</v>
      </c>
      <c r="H225" s="162">
        <v>2340</v>
      </c>
      <c r="I225" s="163">
        <f t="shared" si="8"/>
        <v>2340</v>
      </c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  <c r="AA225" s="164"/>
      <c r="AB225" s="164"/>
      <c r="AC225" s="164"/>
      <c r="AD225" s="164"/>
    </row>
    <row r="226" spans="1:30" s="158" customFormat="1" ht="20.25" customHeight="1" thickBot="1">
      <c r="A226" s="152"/>
      <c r="B226" s="152"/>
      <c r="C226" s="152"/>
      <c r="D226" s="152"/>
      <c r="E226" s="153" t="s">
        <v>571</v>
      </c>
      <c r="F226" s="152"/>
      <c r="G226" s="154" t="s">
        <v>507</v>
      </c>
      <c r="H226" s="155"/>
      <c r="I226" s="156">
        <f>SUM(I227:I237)</f>
        <v>20454.57</v>
      </c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</row>
    <row r="227" spans="1:30" s="165" customFormat="1" ht="12">
      <c r="A227" s="159">
        <f>A225+1</f>
        <v>207</v>
      </c>
      <c r="B227" s="159"/>
      <c r="C227" s="159"/>
      <c r="D227" s="159"/>
      <c r="E227" s="181" t="s">
        <v>572</v>
      </c>
      <c r="F227" s="159" t="s">
        <v>123</v>
      </c>
      <c r="G227" s="161">
        <v>110.2</v>
      </c>
      <c r="H227" s="162">
        <v>26.55</v>
      </c>
      <c r="I227" s="163">
        <f t="shared" ref="I227:I246" si="11">ROUND(G227*H227,2)</f>
        <v>2925.81</v>
      </c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</row>
    <row r="228" spans="1:30" s="165" customFormat="1" ht="12">
      <c r="A228" s="159">
        <f t="shared" ref="A228:A237" si="12">A227+1</f>
        <v>208</v>
      </c>
      <c r="B228" s="159"/>
      <c r="C228" s="159"/>
      <c r="D228" s="159"/>
      <c r="E228" s="181" t="s">
        <v>573</v>
      </c>
      <c r="F228" s="159" t="s">
        <v>123</v>
      </c>
      <c r="G228" s="161">
        <v>15.2</v>
      </c>
      <c r="H228" s="162">
        <v>29.45</v>
      </c>
      <c r="I228" s="163">
        <f t="shared" si="11"/>
        <v>447.64</v>
      </c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</row>
    <row r="229" spans="1:30" s="165" customFormat="1" ht="12">
      <c r="A229" s="159">
        <f t="shared" si="12"/>
        <v>209</v>
      </c>
      <c r="B229" s="159"/>
      <c r="C229" s="159"/>
      <c r="D229" s="159"/>
      <c r="E229" s="181" t="s">
        <v>574</v>
      </c>
      <c r="F229" s="159" t="s">
        <v>225</v>
      </c>
      <c r="G229" s="161">
        <v>191</v>
      </c>
      <c r="H229" s="162">
        <v>58.5</v>
      </c>
      <c r="I229" s="163">
        <f t="shared" si="11"/>
        <v>11173.5</v>
      </c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  <c r="AA229" s="164"/>
      <c r="AB229" s="164"/>
      <c r="AC229" s="164"/>
      <c r="AD229" s="164"/>
    </row>
    <row r="230" spans="1:30" s="165" customFormat="1" ht="12">
      <c r="A230" s="159">
        <f t="shared" si="12"/>
        <v>210</v>
      </c>
      <c r="B230" s="159"/>
      <c r="C230" s="159"/>
      <c r="D230" s="159"/>
      <c r="E230" s="181" t="s">
        <v>575</v>
      </c>
      <c r="F230" s="159" t="s">
        <v>123</v>
      </c>
      <c r="G230" s="161">
        <v>565.23</v>
      </c>
      <c r="H230" s="162">
        <v>2.23</v>
      </c>
      <c r="I230" s="163">
        <f t="shared" si="11"/>
        <v>1260.46</v>
      </c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</row>
    <row r="231" spans="1:30" s="165" customFormat="1" ht="12">
      <c r="A231" s="159">
        <f t="shared" si="12"/>
        <v>211</v>
      </c>
      <c r="B231" s="159"/>
      <c r="C231" s="159"/>
      <c r="D231" s="159"/>
      <c r="E231" s="181" t="s">
        <v>576</v>
      </c>
      <c r="F231" s="159" t="s">
        <v>123</v>
      </c>
      <c r="G231" s="161">
        <v>128.94999999999999</v>
      </c>
      <c r="H231" s="162">
        <v>11.45</v>
      </c>
      <c r="I231" s="163">
        <f t="shared" si="11"/>
        <v>1476.48</v>
      </c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</row>
    <row r="232" spans="1:30" s="165" customFormat="1" ht="12">
      <c r="A232" s="159">
        <f t="shared" si="12"/>
        <v>212</v>
      </c>
      <c r="B232" s="159"/>
      <c r="C232" s="159"/>
      <c r="D232" s="159"/>
      <c r="E232" s="181" t="s">
        <v>577</v>
      </c>
      <c r="F232" s="159" t="s">
        <v>225</v>
      </c>
      <c r="G232" s="161">
        <v>32</v>
      </c>
      <c r="H232" s="162">
        <v>9.4499999999999993</v>
      </c>
      <c r="I232" s="163">
        <f t="shared" si="11"/>
        <v>302.39999999999998</v>
      </c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  <c r="AA232" s="164"/>
      <c r="AB232" s="164"/>
      <c r="AC232" s="164"/>
      <c r="AD232" s="164"/>
    </row>
    <row r="233" spans="1:30" s="165" customFormat="1" ht="12">
      <c r="A233" s="159">
        <f t="shared" si="12"/>
        <v>213</v>
      </c>
      <c r="B233" s="159"/>
      <c r="C233" s="159"/>
      <c r="D233" s="159"/>
      <c r="E233" s="181" t="s">
        <v>578</v>
      </c>
      <c r="F233" s="159" t="s">
        <v>162</v>
      </c>
      <c r="G233" s="161">
        <v>106.66742240000001</v>
      </c>
      <c r="H233" s="162">
        <v>5.17</v>
      </c>
      <c r="I233" s="163">
        <f t="shared" si="11"/>
        <v>551.47</v>
      </c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  <c r="AA233" s="164"/>
      <c r="AB233" s="164"/>
      <c r="AC233" s="164"/>
      <c r="AD233" s="164"/>
    </row>
    <row r="234" spans="1:30" s="165" customFormat="1" ht="12">
      <c r="A234" s="159">
        <f t="shared" si="12"/>
        <v>214</v>
      </c>
      <c r="B234" s="159"/>
      <c r="C234" s="159"/>
      <c r="D234" s="159"/>
      <c r="E234" s="181" t="s">
        <v>286</v>
      </c>
      <c r="F234" s="159" t="s">
        <v>162</v>
      </c>
      <c r="G234" s="161">
        <v>106.66742240000001</v>
      </c>
      <c r="H234" s="162">
        <v>2.1</v>
      </c>
      <c r="I234" s="163">
        <f t="shared" si="11"/>
        <v>224</v>
      </c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  <c r="AA234" s="164"/>
      <c r="AB234" s="164"/>
      <c r="AC234" s="164"/>
      <c r="AD234" s="164"/>
    </row>
    <row r="235" spans="1:30" s="165" customFormat="1" ht="12">
      <c r="A235" s="159">
        <f t="shared" si="12"/>
        <v>215</v>
      </c>
      <c r="B235" s="159"/>
      <c r="C235" s="159"/>
      <c r="D235" s="159"/>
      <c r="E235" s="181" t="s">
        <v>289</v>
      </c>
      <c r="F235" s="159" t="s">
        <v>162</v>
      </c>
      <c r="G235" s="161">
        <v>533.33711200000005</v>
      </c>
      <c r="H235" s="162">
        <v>0.42</v>
      </c>
      <c r="I235" s="163">
        <f t="shared" si="11"/>
        <v>224</v>
      </c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  <c r="AA235" s="164"/>
      <c r="AB235" s="164"/>
      <c r="AC235" s="164"/>
      <c r="AD235" s="164"/>
    </row>
    <row r="236" spans="1:30" s="165" customFormat="1" ht="12">
      <c r="A236" s="159">
        <f t="shared" si="12"/>
        <v>216</v>
      </c>
      <c r="B236" s="159"/>
      <c r="C236" s="159"/>
      <c r="D236" s="159"/>
      <c r="E236" s="181" t="s">
        <v>579</v>
      </c>
      <c r="F236" s="159" t="s">
        <v>162</v>
      </c>
      <c r="G236" s="161">
        <v>106.66742240000001</v>
      </c>
      <c r="H236" s="162">
        <v>1.92</v>
      </c>
      <c r="I236" s="163">
        <f t="shared" si="11"/>
        <v>204.8</v>
      </c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</row>
    <row r="237" spans="1:30" s="165" customFormat="1" ht="12.75" thickBot="1">
      <c r="A237" s="159">
        <f t="shared" si="12"/>
        <v>217</v>
      </c>
      <c r="B237" s="159"/>
      <c r="C237" s="159"/>
      <c r="D237" s="159"/>
      <c r="E237" s="160" t="s">
        <v>580</v>
      </c>
      <c r="F237" s="159" t="s">
        <v>162</v>
      </c>
      <c r="G237" s="161">
        <v>106.66742240000001</v>
      </c>
      <c r="H237" s="162">
        <v>15.600000000000001</v>
      </c>
      <c r="I237" s="163">
        <f t="shared" si="11"/>
        <v>1664.01</v>
      </c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</row>
    <row r="238" spans="1:30" s="158" customFormat="1" ht="20.25" customHeight="1" thickBot="1">
      <c r="A238" s="152"/>
      <c r="B238" s="152"/>
      <c r="C238" s="152"/>
      <c r="D238" s="152"/>
      <c r="E238" s="153" t="s">
        <v>581</v>
      </c>
      <c r="F238" s="152"/>
      <c r="G238" s="154" t="s">
        <v>507</v>
      </c>
      <c r="H238" s="155"/>
      <c r="I238" s="156">
        <f>SUM(I239:I243)</f>
        <v>120297.08</v>
      </c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</row>
    <row r="239" spans="1:30" s="165" customFormat="1" ht="33.75">
      <c r="A239" s="159">
        <f>A232+1</f>
        <v>213</v>
      </c>
      <c r="B239" s="159"/>
      <c r="C239" s="159"/>
      <c r="D239" s="159"/>
      <c r="E239" s="181" t="s">
        <v>582</v>
      </c>
      <c r="F239" s="159" t="s">
        <v>123</v>
      </c>
      <c r="G239" s="161">
        <v>115.5</v>
      </c>
      <c r="H239" s="162">
        <v>415.43730451452132</v>
      </c>
      <c r="I239" s="163">
        <f t="shared" si="11"/>
        <v>47983.01</v>
      </c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</row>
    <row r="240" spans="1:30" s="165" customFormat="1" ht="33.75">
      <c r="A240" s="159">
        <f>A239+1</f>
        <v>214</v>
      </c>
      <c r="B240" s="159"/>
      <c r="C240" s="159"/>
      <c r="D240" s="159"/>
      <c r="E240" s="181" t="s">
        <v>583</v>
      </c>
      <c r="F240" s="159" t="s">
        <v>123</v>
      </c>
      <c r="G240" s="161">
        <v>15.5</v>
      </c>
      <c r="H240" s="162">
        <v>331.37144526451618</v>
      </c>
      <c r="I240" s="163">
        <f t="shared" si="11"/>
        <v>5136.26</v>
      </c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</row>
    <row r="241" spans="1:30" s="165" customFormat="1" ht="22.5">
      <c r="A241" s="159">
        <f>A240+1</f>
        <v>215</v>
      </c>
      <c r="B241" s="159"/>
      <c r="C241" s="159"/>
      <c r="D241" s="159"/>
      <c r="E241" s="181" t="s">
        <v>584</v>
      </c>
      <c r="F241" s="159" t="s">
        <v>123</v>
      </c>
      <c r="G241" s="161">
        <v>694.18</v>
      </c>
      <c r="H241" s="162">
        <v>23.400000000000002</v>
      </c>
      <c r="I241" s="163">
        <f t="shared" si="11"/>
        <v>16243.81</v>
      </c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64"/>
      <c r="X241" s="164"/>
      <c r="Y241" s="164"/>
      <c r="Z241" s="164"/>
      <c r="AA241" s="164"/>
      <c r="AB241" s="164"/>
      <c r="AC241" s="164"/>
      <c r="AD241" s="164"/>
    </row>
    <row r="242" spans="1:30" s="165" customFormat="1" ht="12">
      <c r="A242" s="159">
        <f>A241+1</f>
        <v>216</v>
      </c>
      <c r="B242" s="159"/>
      <c r="C242" s="159"/>
      <c r="D242" s="159"/>
      <c r="E242" s="181" t="s">
        <v>585</v>
      </c>
      <c r="F242" s="159" t="s">
        <v>225</v>
      </c>
      <c r="G242" s="161">
        <v>32</v>
      </c>
      <c r="H242" s="162">
        <v>195</v>
      </c>
      <c r="I242" s="163">
        <f t="shared" si="11"/>
        <v>6240</v>
      </c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</row>
    <row r="243" spans="1:30" s="165" customFormat="1" ht="12.75" thickBot="1">
      <c r="A243" s="159">
        <f>A242+1</f>
        <v>217</v>
      </c>
      <c r="B243" s="159"/>
      <c r="C243" s="159"/>
      <c r="D243" s="159"/>
      <c r="E243" s="181" t="s">
        <v>586</v>
      </c>
      <c r="F243" s="159" t="s">
        <v>225</v>
      </c>
      <c r="G243" s="161">
        <v>382</v>
      </c>
      <c r="H243" s="162">
        <v>117</v>
      </c>
      <c r="I243" s="163">
        <f t="shared" si="11"/>
        <v>44694</v>
      </c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</row>
    <row r="244" spans="1:30" s="158" customFormat="1" ht="20.25" customHeight="1" thickBot="1">
      <c r="A244" s="152"/>
      <c r="B244" s="152"/>
      <c r="C244" s="152"/>
      <c r="D244" s="152"/>
      <c r="E244" s="153" t="s">
        <v>587</v>
      </c>
      <c r="F244" s="152"/>
      <c r="G244" s="154" t="s">
        <v>507</v>
      </c>
      <c r="H244" s="155"/>
      <c r="I244" s="156">
        <f>SUM(I245:I246)</f>
        <v>38629</v>
      </c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</row>
    <row r="245" spans="1:30" s="164" customFormat="1" ht="12">
      <c r="A245" s="212" t="e">
        <f>#REF!+1</f>
        <v>#REF!</v>
      </c>
      <c r="B245" s="212"/>
      <c r="C245" s="212"/>
      <c r="D245" s="212"/>
      <c r="E245" s="213" t="s">
        <v>588</v>
      </c>
      <c r="F245" s="212" t="s">
        <v>529</v>
      </c>
      <c r="G245" s="214">
        <v>1</v>
      </c>
      <c r="H245" s="215">
        <v>28298</v>
      </c>
      <c r="I245" s="163">
        <f t="shared" si="11"/>
        <v>28298</v>
      </c>
    </row>
    <row r="246" spans="1:30" s="164" customFormat="1" ht="12">
      <c r="A246" s="212" t="e">
        <f>#REF!+1</f>
        <v>#REF!</v>
      </c>
      <c r="B246" s="212"/>
      <c r="C246" s="212"/>
      <c r="D246" s="212"/>
      <c r="E246" s="213" t="s">
        <v>589</v>
      </c>
      <c r="F246" s="212" t="s">
        <v>529</v>
      </c>
      <c r="G246" s="214">
        <v>1</v>
      </c>
      <c r="H246" s="215">
        <v>10331</v>
      </c>
      <c r="I246" s="216">
        <f t="shared" si="11"/>
        <v>10331</v>
      </c>
    </row>
    <row r="247" spans="1:30" s="188" customFormat="1" ht="11.25">
      <c r="A247" s="182"/>
      <c r="B247" s="182"/>
      <c r="C247" s="182"/>
      <c r="D247" s="182"/>
      <c r="E247" s="182"/>
      <c r="F247" s="183"/>
      <c r="G247" s="184"/>
      <c r="H247" s="185"/>
      <c r="I247" s="186"/>
      <c r="J247" s="187"/>
      <c r="K247" s="187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</row>
    <row r="248" spans="1:30" s="188" customFormat="1" ht="15.75">
      <c r="A248" s="189"/>
      <c r="B248" s="189"/>
      <c r="C248" s="189"/>
      <c r="D248" s="189"/>
      <c r="E248" s="189"/>
      <c r="F248" s="190"/>
      <c r="G248" s="191" t="s">
        <v>314</v>
      </c>
      <c r="H248" s="192"/>
      <c r="I248" s="193">
        <f>I244+I238+I226+I206+I173+I132+I88+I43+I14</f>
        <v>385497.26000000007</v>
      </c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</row>
    <row r="249" spans="1:30" s="188" customFormat="1" ht="11.25">
      <c r="A249" s="182"/>
      <c r="B249" s="182"/>
      <c r="C249" s="182"/>
      <c r="D249" s="182"/>
      <c r="E249" s="182"/>
      <c r="F249" s="183"/>
      <c r="G249" s="184"/>
      <c r="H249" s="185"/>
      <c r="I249" s="186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</row>
    <row r="250" spans="1:30" s="197" customFormat="1">
      <c r="F250" s="183"/>
      <c r="G250" s="184"/>
      <c r="H250" s="194"/>
      <c r="I250" s="195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</row>
    <row r="251" spans="1:30" s="197" customFormat="1">
      <c r="F251" s="183"/>
      <c r="G251" s="184"/>
      <c r="H251" s="194"/>
      <c r="I251" s="195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</row>
    <row r="252" spans="1:30" s="197" customFormat="1">
      <c r="F252" s="183"/>
      <c r="G252" s="184"/>
      <c r="H252" s="194"/>
      <c r="I252" s="195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</row>
    <row r="253" spans="1:30" s="197" customFormat="1">
      <c r="F253" s="183"/>
      <c r="G253" s="184"/>
      <c r="H253" s="194"/>
      <c r="I253" s="195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</row>
    <row r="254" spans="1:30" s="197" customFormat="1">
      <c r="F254" s="183"/>
      <c r="G254" s="184"/>
      <c r="H254" s="194"/>
      <c r="I254" s="195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</row>
    <row r="255" spans="1:30" s="197" customFormat="1">
      <c r="F255" s="183"/>
      <c r="G255" s="184"/>
      <c r="H255" s="194"/>
      <c r="I255" s="195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</row>
    <row r="256" spans="1:30" s="197" customFormat="1">
      <c r="F256" s="183"/>
      <c r="G256" s="184"/>
      <c r="H256" s="194"/>
      <c r="I256" s="195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</row>
    <row r="257" spans="6:30" s="197" customFormat="1">
      <c r="F257" s="183"/>
      <c r="G257" s="184"/>
      <c r="H257" s="194"/>
      <c r="I257" s="195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</row>
    <row r="258" spans="6:30" s="197" customFormat="1">
      <c r="F258" s="183"/>
      <c r="G258" s="184"/>
      <c r="H258" s="194"/>
      <c r="I258" s="195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</row>
    <row r="259" spans="6:30" s="197" customFormat="1">
      <c r="F259" s="183"/>
      <c r="G259" s="184"/>
      <c r="H259" s="194"/>
      <c r="I259" s="195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</row>
    <row r="260" spans="6:30" s="197" customFormat="1">
      <c r="F260" s="183"/>
      <c r="G260" s="184"/>
      <c r="H260" s="194"/>
      <c r="I260" s="195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</row>
    <row r="261" spans="6:30" s="197" customFormat="1">
      <c r="F261" s="183"/>
      <c r="G261" s="184"/>
      <c r="H261" s="194"/>
      <c r="I261" s="195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</row>
    <row r="262" spans="6:30" s="197" customFormat="1">
      <c r="F262" s="183"/>
      <c r="G262" s="184"/>
      <c r="H262" s="194"/>
      <c r="I262" s="195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</row>
    <row r="263" spans="6:30" s="197" customFormat="1">
      <c r="F263" s="183"/>
      <c r="G263" s="184"/>
      <c r="H263" s="194"/>
      <c r="I263" s="195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</row>
    <row r="264" spans="6:30" s="197" customFormat="1">
      <c r="F264" s="183"/>
      <c r="G264" s="184"/>
      <c r="H264" s="194"/>
      <c r="I264" s="195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</row>
    <row r="265" spans="6:30" s="197" customFormat="1">
      <c r="F265" s="183"/>
      <c r="G265" s="184"/>
      <c r="H265" s="194"/>
      <c r="I265" s="195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</row>
    <row r="266" spans="6:30" s="197" customFormat="1">
      <c r="F266" s="183"/>
      <c r="G266" s="184"/>
      <c r="H266" s="194"/>
      <c r="I266" s="195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</row>
    <row r="267" spans="6:30" s="197" customFormat="1">
      <c r="F267" s="183"/>
      <c r="G267" s="184"/>
      <c r="H267" s="194"/>
      <c r="I267" s="195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</row>
    <row r="268" spans="6:30" s="197" customFormat="1">
      <c r="F268" s="183"/>
      <c r="G268" s="184"/>
      <c r="H268" s="194"/>
      <c r="I268" s="195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</row>
    <row r="269" spans="6:30" s="197" customFormat="1">
      <c r="F269" s="183"/>
      <c r="G269" s="184"/>
      <c r="H269" s="194"/>
      <c r="I269" s="195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</row>
    <row r="270" spans="6:30" s="197" customFormat="1">
      <c r="F270" s="183"/>
      <c r="G270" s="184"/>
      <c r="H270" s="194"/>
      <c r="I270" s="195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</row>
    <row r="271" spans="6:30" s="197" customFormat="1">
      <c r="F271" s="183"/>
      <c r="G271" s="184"/>
      <c r="H271" s="194"/>
      <c r="I271" s="195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</row>
    <row r="272" spans="6:30" s="197" customFormat="1">
      <c r="F272" s="183"/>
      <c r="G272" s="184"/>
      <c r="H272" s="194"/>
      <c r="I272" s="195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</row>
    <row r="273" spans="6:30" s="197" customFormat="1">
      <c r="F273" s="183"/>
      <c r="G273" s="184"/>
      <c r="H273" s="194"/>
      <c r="I273" s="195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</row>
    <row r="274" spans="6:30" s="197" customFormat="1">
      <c r="F274" s="183"/>
      <c r="G274" s="184"/>
      <c r="H274" s="194"/>
      <c r="I274" s="195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</row>
    <row r="275" spans="6:30" s="197" customFormat="1">
      <c r="F275" s="183"/>
      <c r="G275" s="184"/>
      <c r="H275" s="194"/>
      <c r="I275" s="195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</row>
    <row r="276" spans="6:30" s="197" customFormat="1">
      <c r="F276" s="183"/>
      <c r="G276" s="184"/>
      <c r="H276" s="194"/>
      <c r="I276" s="195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</row>
    <row r="277" spans="6:30" s="197" customFormat="1">
      <c r="F277" s="183"/>
      <c r="G277" s="184"/>
      <c r="H277" s="194"/>
      <c r="I277" s="195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</row>
    <row r="278" spans="6:30" s="197" customFormat="1">
      <c r="F278" s="183"/>
      <c r="G278" s="184"/>
      <c r="H278" s="194"/>
      <c r="I278" s="195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</row>
    <row r="279" spans="6:30" s="197" customFormat="1">
      <c r="F279" s="183"/>
      <c r="G279" s="184"/>
      <c r="H279" s="194"/>
      <c r="I279" s="195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</row>
    <row r="280" spans="6:30" s="197" customFormat="1">
      <c r="F280" s="183"/>
      <c r="G280" s="184"/>
      <c r="H280" s="194"/>
      <c r="I280" s="195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</row>
    <row r="281" spans="6:30" s="197" customFormat="1">
      <c r="F281" s="183"/>
      <c r="G281" s="184"/>
      <c r="H281" s="194"/>
      <c r="I281" s="195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</row>
    <row r="282" spans="6:30" s="197" customFormat="1">
      <c r="F282" s="183"/>
      <c r="G282" s="184"/>
      <c r="H282" s="194"/>
      <c r="I282" s="195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</row>
    <row r="283" spans="6:30" s="197" customFormat="1">
      <c r="F283" s="183"/>
      <c r="G283" s="184"/>
      <c r="H283" s="194"/>
      <c r="I283" s="195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</row>
    <row r="284" spans="6:30" s="197" customFormat="1">
      <c r="F284" s="183"/>
      <c r="G284" s="184"/>
      <c r="H284" s="194"/>
      <c r="I284" s="195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</row>
    <row r="285" spans="6:30" s="197" customFormat="1">
      <c r="F285" s="183"/>
      <c r="G285" s="184"/>
      <c r="H285" s="194"/>
      <c r="I285" s="195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</row>
    <row r="286" spans="6:30" s="197" customFormat="1">
      <c r="F286" s="183"/>
      <c r="G286" s="184"/>
      <c r="H286" s="194"/>
      <c r="I286" s="195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</row>
    <row r="287" spans="6:30" s="197" customFormat="1">
      <c r="F287" s="183"/>
      <c r="G287" s="184"/>
      <c r="H287" s="194"/>
      <c r="I287" s="195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</row>
    <row r="288" spans="6:30" s="197" customFormat="1">
      <c r="F288" s="183"/>
      <c r="G288" s="184"/>
      <c r="H288" s="194"/>
      <c r="I288" s="195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</row>
    <row r="289" spans="6:30" s="197" customFormat="1">
      <c r="F289" s="183"/>
      <c r="G289" s="184"/>
      <c r="H289" s="194"/>
      <c r="I289" s="195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</row>
    <row r="290" spans="6:30" s="197" customFormat="1">
      <c r="F290" s="183"/>
      <c r="G290" s="184"/>
      <c r="H290" s="194"/>
      <c r="I290" s="195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</row>
    <row r="291" spans="6:30" s="197" customFormat="1">
      <c r="F291" s="183"/>
      <c r="G291" s="184"/>
      <c r="H291" s="194"/>
      <c r="I291" s="195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</row>
    <row r="292" spans="6:30" s="197" customFormat="1">
      <c r="F292" s="183"/>
      <c r="G292" s="184"/>
      <c r="H292" s="194"/>
      <c r="I292" s="195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</row>
    <row r="293" spans="6:30" s="197" customFormat="1">
      <c r="F293" s="183"/>
      <c r="G293" s="184"/>
      <c r="H293" s="194"/>
      <c r="I293" s="195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</row>
    <row r="294" spans="6:30" s="197" customFormat="1">
      <c r="F294" s="183"/>
      <c r="G294" s="184"/>
      <c r="H294" s="194"/>
      <c r="I294" s="195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</row>
    <row r="295" spans="6:30" s="197" customFormat="1">
      <c r="F295" s="183"/>
      <c r="G295" s="184"/>
      <c r="H295" s="194"/>
      <c r="I295" s="195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</row>
    <row r="296" spans="6:30" s="197" customFormat="1">
      <c r="F296" s="183"/>
      <c r="G296" s="184"/>
      <c r="H296" s="194"/>
      <c r="I296" s="195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</row>
    <row r="297" spans="6:30" s="197" customFormat="1">
      <c r="F297" s="183"/>
      <c r="G297" s="184"/>
      <c r="H297" s="194"/>
      <c r="I297" s="195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</row>
    <row r="298" spans="6:30" s="197" customFormat="1">
      <c r="F298" s="183"/>
      <c r="G298" s="184"/>
      <c r="H298" s="194"/>
      <c r="I298" s="195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</row>
    <row r="299" spans="6:30" s="197" customFormat="1">
      <c r="F299" s="183"/>
      <c r="G299" s="184"/>
      <c r="H299" s="194"/>
      <c r="I299" s="195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</row>
    <row r="300" spans="6:30" s="197" customFormat="1">
      <c r="F300" s="183"/>
      <c r="G300" s="184"/>
      <c r="H300" s="194"/>
      <c r="I300" s="195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</row>
    <row r="301" spans="6:30" s="197" customFormat="1">
      <c r="F301" s="183"/>
      <c r="G301" s="184"/>
      <c r="H301" s="194"/>
      <c r="I301" s="195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</row>
    <row r="302" spans="6:30" s="197" customFormat="1">
      <c r="F302" s="183"/>
      <c r="G302" s="184"/>
      <c r="H302" s="194"/>
      <c r="I302" s="195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</row>
    <row r="303" spans="6:30" s="197" customFormat="1">
      <c r="F303" s="183"/>
      <c r="G303" s="184"/>
      <c r="H303" s="194"/>
      <c r="I303" s="195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</row>
    <row r="304" spans="6:30" s="197" customFormat="1">
      <c r="F304" s="183"/>
      <c r="G304" s="184"/>
      <c r="H304" s="194"/>
      <c r="I304" s="195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</row>
    <row r="305" spans="6:30" s="197" customFormat="1">
      <c r="F305" s="183"/>
      <c r="G305" s="184"/>
      <c r="H305" s="194"/>
      <c r="I305" s="195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</row>
    <row r="306" spans="6:30" s="197" customFormat="1">
      <c r="F306" s="183"/>
      <c r="G306" s="184"/>
      <c r="H306" s="194"/>
      <c r="I306" s="195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</row>
    <row r="307" spans="6:30" s="197" customFormat="1">
      <c r="F307" s="183"/>
      <c r="G307" s="184"/>
      <c r="H307" s="194"/>
      <c r="I307" s="195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</row>
    <row r="308" spans="6:30" s="197" customFormat="1">
      <c r="F308" s="183"/>
      <c r="G308" s="184"/>
      <c r="H308" s="194"/>
      <c r="I308" s="195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</row>
    <row r="309" spans="6:30" s="197" customFormat="1">
      <c r="F309" s="183"/>
      <c r="G309" s="184"/>
      <c r="H309" s="194"/>
      <c r="I309" s="195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</row>
    <row r="310" spans="6:30" s="197" customFormat="1">
      <c r="F310" s="183"/>
      <c r="G310" s="184"/>
      <c r="H310" s="194"/>
      <c r="I310" s="195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</row>
    <row r="311" spans="6:30" s="197" customFormat="1">
      <c r="F311" s="183"/>
      <c r="G311" s="184"/>
      <c r="H311" s="194"/>
      <c r="I311" s="195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</row>
    <row r="312" spans="6:30" s="197" customFormat="1">
      <c r="F312" s="183"/>
      <c r="G312" s="184"/>
      <c r="H312" s="194"/>
      <c r="I312" s="195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</row>
    <row r="313" spans="6:30" s="197" customFormat="1">
      <c r="F313" s="183"/>
      <c r="G313" s="184"/>
      <c r="H313" s="194"/>
      <c r="I313" s="195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</row>
    <row r="314" spans="6:30" s="197" customFormat="1">
      <c r="F314" s="183"/>
      <c r="G314" s="184"/>
      <c r="H314" s="194"/>
      <c r="I314" s="195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</row>
    <row r="315" spans="6:30" s="197" customFormat="1">
      <c r="F315" s="183"/>
      <c r="G315" s="184"/>
      <c r="H315" s="194"/>
      <c r="I315" s="195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</row>
    <row r="316" spans="6:30" s="197" customFormat="1">
      <c r="F316" s="183"/>
      <c r="G316" s="184"/>
      <c r="H316" s="194"/>
      <c r="I316" s="195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</row>
    <row r="317" spans="6:30" s="197" customFormat="1">
      <c r="F317" s="183"/>
      <c r="G317" s="184"/>
      <c r="H317" s="194"/>
      <c r="I317" s="195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</row>
    <row r="318" spans="6:30" s="197" customFormat="1">
      <c r="F318" s="183"/>
      <c r="G318" s="184"/>
      <c r="H318" s="194"/>
      <c r="I318" s="195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</row>
    <row r="319" spans="6:30" s="197" customFormat="1">
      <c r="F319" s="183"/>
      <c r="G319" s="184"/>
      <c r="H319" s="194"/>
      <c r="I319" s="195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</row>
    <row r="320" spans="6:30" s="197" customFormat="1">
      <c r="F320" s="183"/>
      <c r="G320" s="184"/>
      <c r="H320" s="194"/>
      <c r="I320" s="195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</row>
    <row r="321" spans="6:30" s="197" customFormat="1">
      <c r="F321" s="183"/>
      <c r="G321" s="184"/>
      <c r="H321" s="194"/>
      <c r="I321" s="195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</row>
    <row r="322" spans="6:30" s="197" customFormat="1">
      <c r="F322" s="183"/>
      <c r="G322" s="184"/>
      <c r="H322" s="194"/>
      <c r="I322" s="195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</row>
    <row r="323" spans="6:30" s="197" customFormat="1">
      <c r="F323" s="183"/>
      <c r="G323" s="184"/>
      <c r="H323" s="194"/>
      <c r="I323" s="195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</row>
    <row r="324" spans="6:30" s="197" customFormat="1">
      <c r="F324" s="183"/>
      <c r="G324" s="184"/>
      <c r="H324" s="194"/>
      <c r="I324" s="195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</row>
    <row r="325" spans="6:30" s="197" customFormat="1">
      <c r="F325" s="183"/>
      <c r="G325" s="184"/>
      <c r="H325" s="194"/>
      <c r="I325" s="195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</row>
    <row r="326" spans="6:30" s="197" customFormat="1">
      <c r="F326" s="183"/>
      <c r="G326" s="184"/>
      <c r="H326" s="194"/>
      <c r="I326" s="195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</row>
    <row r="327" spans="6:30" s="197" customFormat="1">
      <c r="F327" s="183"/>
      <c r="G327" s="184"/>
      <c r="H327" s="194"/>
      <c r="I327" s="195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</row>
    <row r="328" spans="6:30" s="197" customFormat="1">
      <c r="F328" s="183"/>
      <c r="G328" s="184"/>
      <c r="H328" s="194"/>
      <c r="I328" s="195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</row>
    <row r="329" spans="6:30" s="197" customFormat="1">
      <c r="F329" s="183"/>
      <c r="G329" s="184"/>
      <c r="H329" s="194"/>
      <c r="I329" s="195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</row>
    <row r="330" spans="6:30" s="197" customFormat="1">
      <c r="F330" s="183"/>
      <c r="G330" s="184"/>
      <c r="H330" s="194"/>
      <c r="I330" s="195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</row>
    <row r="331" spans="6:30" s="197" customFormat="1">
      <c r="F331" s="183"/>
      <c r="G331" s="184"/>
      <c r="H331" s="194"/>
      <c r="I331" s="195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</row>
    <row r="332" spans="6:30" s="197" customFormat="1">
      <c r="F332" s="183"/>
      <c r="G332" s="184"/>
      <c r="H332" s="194"/>
      <c r="I332" s="195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</row>
    <row r="333" spans="6:30" s="197" customFormat="1">
      <c r="F333" s="183"/>
      <c r="G333" s="184"/>
      <c r="H333" s="194"/>
      <c r="I333" s="195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</row>
    <row r="334" spans="6:30" s="197" customFormat="1">
      <c r="F334" s="183"/>
      <c r="G334" s="184"/>
      <c r="H334" s="194"/>
      <c r="I334" s="195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</row>
    <row r="335" spans="6:30" s="197" customFormat="1">
      <c r="F335" s="183"/>
      <c r="G335" s="184"/>
      <c r="H335" s="194"/>
      <c r="I335" s="195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</row>
    <row r="336" spans="6:30" s="197" customFormat="1">
      <c r="F336" s="183"/>
      <c r="G336" s="184"/>
      <c r="H336" s="194"/>
      <c r="I336" s="195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</row>
    <row r="337" spans="6:30" s="197" customFormat="1">
      <c r="F337" s="183"/>
      <c r="G337" s="184"/>
      <c r="H337" s="194"/>
      <c r="I337" s="195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</row>
    <row r="338" spans="6:30" s="197" customFormat="1">
      <c r="F338" s="183"/>
      <c r="G338" s="184"/>
      <c r="H338" s="194"/>
      <c r="I338" s="195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</row>
    <row r="339" spans="6:30" s="197" customFormat="1">
      <c r="F339" s="183"/>
      <c r="G339" s="184"/>
      <c r="H339" s="194"/>
      <c r="I339" s="195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</row>
    <row r="340" spans="6:30" s="197" customFormat="1">
      <c r="F340" s="183"/>
      <c r="G340" s="184"/>
      <c r="H340" s="194"/>
      <c r="I340" s="195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</row>
    <row r="341" spans="6:30" s="197" customFormat="1">
      <c r="F341" s="183"/>
      <c r="G341" s="184"/>
      <c r="H341" s="194"/>
      <c r="I341" s="195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</row>
    <row r="342" spans="6:30" s="197" customFormat="1">
      <c r="F342" s="183"/>
      <c r="G342" s="184"/>
      <c r="H342" s="194"/>
      <c r="I342" s="195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</row>
    <row r="343" spans="6:30" s="197" customFormat="1">
      <c r="F343" s="183"/>
      <c r="G343" s="184"/>
      <c r="H343" s="194"/>
      <c r="I343" s="195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</row>
    <row r="344" spans="6:30" s="197" customFormat="1">
      <c r="F344" s="183"/>
      <c r="G344" s="184"/>
      <c r="H344" s="194"/>
      <c r="I344" s="195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</row>
    <row r="345" spans="6:30" s="197" customFormat="1">
      <c r="F345" s="183"/>
      <c r="G345" s="184"/>
      <c r="H345" s="194"/>
      <c r="I345" s="195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</row>
    <row r="346" spans="6:30" s="197" customFormat="1">
      <c r="F346" s="183"/>
      <c r="G346" s="184"/>
      <c r="H346" s="194"/>
      <c r="I346" s="195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</row>
    <row r="347" spans="6:30" s="197" customFormat="1">
      <c r="F347" s="183"/>
      <c r="G347" s="184"/>
      <c r="H347" s="194"/>
      <c r="I347" s="195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</row>
    <row r="348" spans="6:30" s="197" customFormat="1">
      <c r="F348" s="183"/>
      <c r="G348" s="184"/>
      <c r="H348" s="194"/>
      <c r="I348" s="195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</row>
    <row r="349" spans="6:30" s="197" customFormat="1">
      <c r="F349" s="183"/>
      <c r="G349" s="184"/>
      <c r="H349" s="194"/>
      <c r="I349" s="195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</row>
    <row r="350" spans="6:30" s="197" customFormat="1">
      <c r="F350" s="183"/>
      <c r="G350" s="184"/>
      <c r="H350" s="194"/>
      <c r="I350" s="195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</row>
    <row r="351" spans="6:30" s="197" customFormat="1">
      <c r="F351" s="183"/>
      <c r="G351" s="184"/>
      <c r="H351" s="194"/>
      <c r="I351" s="195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</row>
    <row r="352" spans="6:30" s="197" customFormat="1">
      <c r="F352" s="183"/>
      <c r="G352" s="184"/>
      <c r="H352" s="194"/>
      <c r="I352" s="195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</row>
    <row r="353" spans="6:30" s="197" customFormat="1">
      <c r="F353" s="183"/>
      <c r="G353" s="184"/>
      <c r="H353" s="194"/>
      <c r="I353" s="195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</row>
    <row r="354" spans="6:30" s="197" customFormat="1">
      <c r="F354" s="183"/>
      <c r="G354" s="184"/>
      <c r="H354" s="194"/>
      <c r="I354" s="195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</row>
    <row r="355" spans="6:30" s="197" customFormat="1">
      <c r="F355" s="183"/>
      <c r="G355" s="184"/>
      <c r="H355" s="194"/>
      <c r="I355" s="195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</row>
    <row r="356" spans="6:30" s="197" customFormat="1">
      <c r="F356" s="183"/>
      <c r="G356" s="184"/>
      <c r="H356" s="194"/>
      <c r="I356" s="195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</row>
    <row r="357" spans="6:30" s="197" customFormat="1">
      <c r="F357" s="183"/>
      <c r="G357" s="184"/>
      <c r="H357" s="194"/>
      <c r="I357" s="195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</row>
    <row r="358" spans="6:30" s="197" customFormat="1">
      <c r="F358" s="183"/>
      <c r="G358" s="184"/>
      <c r="H358" s="194"/>
      <c r="I358" s="195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</row>
    <row r="359" spans="6:30" s="197" customFormat="1">
      <c r="F359" s="183"/>
      <c r="G359" s="184"/>
      <c r="H359" s="194"/>
      <c r="I359" s="195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</row>
    <row r="360" spans="6:30" s="197" customFormat="1">
      <c r="F360" s="183"/>
      <c r="G360" s="184"/>
      <c r="H360" s="194"/>
      <c r="I360" s="195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</row>
    <row r="361" spans="6:30" s="197" customFormat="1">
      <c r="F361" s="183"/>
      <c r="G361" s="184"/>
      <c r="H361" s="194"/>
      <c r="I361" s="195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</row>
    <row r="362" spans="6:30" s="197" customFormat="1">
      <c r="F362" s="183"/>
      <c r="G362" s="184"/>
      <c r="H362" s="194"/>
      <c r="I362" s="195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</row>
    <row r="363" spans="6:30" s="197" customFormat="1">
      <c r="F363" s="183"/>
      <c r="G363" s="184"/>
      <c r="H363" s="194"/>
      <c r="I363" s="195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</row>
    <row r="364" spans="6:30" s="197" customFormat="1">
      <c r="F364" s="183"/>
      <c r="G364" s="184"/>
      <c r="H364" s="194"/>
      <c r="I364" s="195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</row>
    <row r="365" spans="6:30" s="197" customFormat="1">
      <c r="F365" s="183"/>
      <c r="G365" s="184"/>
      <c r="H365" s="194"/>
      <c r="I365" s="195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</row>
    <row r="366" spans="6:30" s="197" customFormat="1">
      <c r="F366" s="183"/>
      <c r="G366" s="184"/>
      <c r="H366" s="194"/>
      <c r="I366" s="195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</row>
    <row r="367" spans="6:30" s="197" customFormat="1">
      <c r="F367" s="183"/>
      <c r="G367" s="184"/>
      <c r="H367" s="194"/>
      <c r="I367" s="195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</row>
    <row r="368" spans="6:30" s="197" customFormat="1">
      <c r="F368" s="183"/>
      <c r="G368" s="184"/>
      <c r="H368" s="194"/>
      <c r="I368" s="195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</row>
    <row r="369" spans="6:30" s="197" customFormat="1">
      <c r="F369" s="183"/>
      <c r="G369" s="184"/>
      <c r="H369" s="194"/>
      <c r="I369" s="195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</row>
    <row r="370" spans="6:30" s="197" customFormat="1">
      <c r="F370" s="183"/>
      <c r="G370" s="184"/>
      <c r="H370" s="194"/>
      <c r="I370" s="195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</row>
    <row r="371" spans="6:30" s="197" customFormat="1">
      <c r="F371" s="183"/>
      <c r="G371" s="184"/>
      <c r="H371" s="194"/>
      <c r="I371" s="195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</row>
    <row r="372" spans="6:30" s="197" customFormat="1">
      <c r="F372" s="183"/>
      <c r="G372" s="184"/>
      <c r="H372" s="194"/>
      <c r="I372" s="195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</row>
    <row r="373" spans="6:30" s="197" customFormat="1">
      <c r="F373" s="183"/>
      <c r="G373" s="184"/>
      <c r="H373" s="194"/>
      <c r="I373" s="195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</row>
    <row r="374" spans="6:30" s="197" customFormat="1">
      <c r="F374" s="183"/>
      <c r="G374" s="184"/>
      <c r="H374" s="194"/>
      <c r="I374" s="195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</row>
    <row r="375" spans="6:30" s="197" customFormat="1">
      <c r="F375" s="183"/>
      <c r="G375" s="184"/>
      <c r="H375" s="194"/>
      <c r="I375" s="195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</row>
    <row r="376" spans="6:30" s="197" customFormat="1">
      <c r="F376" s="183"/>
      <c r="G376" s="184"/>
      <c r="H376" s="194"/>
      <c r="I376" s="195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</row>
    <row r="377" spans="6:30" s="197" customFormat="1">
      <c r="F377" s="183"/>
      <c r="G377" s="184"/>
      <c r="H377" s="194"/>
      <c r="I377" s="195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</row>
    <row r="378" spans="6:30" s="197" customFormat="1">
      <c r="F378" s="183"/>
      <c r="G378" s="184"/>
      <c r="H378" s="194"/>
      <c r="I378" s="195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</row>
    <row r="379" spans="6:30" s="197" customFormat="1">
      <c r="F379" s="183"/>
      <c r="G379" s="184"/>
      <c r="H379" s="194"/>
      <c r="I379" s="195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</row>
    <row r="380" spans="6:30" s="197" customFormat="1">
      <c r="F380" s="183"/>
      <c r="G380" s="184"/>
      <c r="H380" s="194"/>
      <c r="I380" s="195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</row>
    <row r="381" spans="6:30" s="197" customFormat="1">
      <c r="F381" s="183"/>
      <c r="G381" s="184"/>
      <c r="H381" s="194"/>
      <c r="I381" s="195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</row>
    <row r="382" spans="6:30" s="197" customFormat="1">
      <c r="F382" s="183"/>
      <c r="G382" s="184"/>
      <c r="H382" s="194"/>
      <c r="I382" s="195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</row>
    <row r="383" spans="6:30" s="197" customFormat="1">
      <c r="F383" s="183"/>
      <c r="G383" s="184"/>
      <c r="H383" s="194"/>
      <c r="I383" s="195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</row>
    <row r="384" spans="6:30" s="197" customFormat="1">
      <c r="F384" s="183"/>
      <c r="G384" s="184"/>
      <c r="H384" s="194"/>
      <c r="I384" s="195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</row>
    <row r="385" spans="6:30" s="197" customFormat="1">
      <c r="F385" s="183"/>
      <c r="G385" s="184"/>
      <c r="H385" s="194"/>
      <c r="I385" s="195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</row>
    <row r="386" spans="6:30" s="197" customFormat="1">
      <c r="F386" s="183"/>
      <c r="G386" s="184"/>
      <c r="H386" s="194"/>
      <c r="I386" s="195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</row>
    <row r="387" spans="6:30" s="197" customFormat="1">
      <c r="F387" s="183"/>
      <c r="G387" s="184"/>
      <c r="H387" s="194"/>
      <c r="I387" s="195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</row>
    <row r="388" spans="6:30" s="197" customFormat="1">
      <c r="F388" s="183"/>
      <c r="G388" s="184"/>
      <c r="H388" s="194"/>
      <c r="I388" s="195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</row>
    <row r="389" spans="6:30" s="197" customFormat="1">
      <c r="F389" s="183"/>
      <c r="G389" s="184"/>
      <c r="H389" s="194"/>
      <c r="I389" s="195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</row>
    <row r="390" spans="6:30" s="197" customFormat="1">
      <c r="F390" s="183"/>
      <c r="G390" s="184"/>
      <c r="H390" s="194"/>
      <c r="I390" s="195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</row>
    <row r="391" spans="6:30" s="197" customFormat="1">
      <c r="F391" s="183"/>
      <c r="G391" s="184"/>
      <c r="H391" s="194"/>
      <c r="I391" s="195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</row>
    <row r="392" spans="6:30" s="197" customFormat="1">
      <c r="F392" s="183"/>
      <c r="G392" s="184"/>
      <c r="H392" s="194"/>
      <c r="I392" s="195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</row>
    <row r="393" spans="6:30" s="197" customFormat="1">
      <c r="F393" s="183"/>
      <c r="G393" s="184"/>
      <c r="H393" s="194"/>
      <c r="I393" s="195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</row>
    <row r="394" spans="6:30" s="197" customFormat="1">
      <c r="F394" s="183"/>
      <c r="G394" s="184"/>
      <c r="H394" s="194"/>
      <c r="I394" s="195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</row>
    <row r="395" spans="6:30" s="197" customFormat="1">
      <c r="F395" s="183"/>
      <c r="G395" s="184"/>
      <c r="H395" s="194"/>
      <c r="I395" s="195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</row>
    <row r="396" spans="6:30" s="197" customFormat="1">
      <c r="F396" s="183"/>
      <c r="G396" s="184"/>
      <c r="H396" s="194"/>
      <c r="I396" s="195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</row>
    <row r="397" spans="6:30" s="197" customFormat="1">
      <c r="F397" s="183"/>
      <c r="G397" s="184"/>
      <c r="H397" s="194"/>
      <c r="I397" s="195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</row>
    <row r="398" spans="6:30" s="197" customFormat="1">
      <c r="F398" s="183"/>
      <c r="G398" s="184"/>
      <c r="H398" s="194"/>
      <c r="I398" s="195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</row>
    <row r="399" spans="6:30" s="197" customFormat="1">
      <c r="F399" s="183"/>
      <c r="G399" s="184"/>
      <c r="H399" s="194"/>
      <c r="I399" s="195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</row>
    <row r="400" spans="6:30" s="197" customFormat="1">
      <c r="F400" s="183"/>
      <c r="G400" s="184"/>
      <c r="H400" s="194"/>
      <c r="I400" s="195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</row>
    <row r="401" spans="6:30" s="197" customFormat="1">
      <c r="F401" s="183"/>
      <c r="G401" s="184"/>
      <c r="H401" s="194"/>
      <c r="I401" s="195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</row>
    <row r="402" spans="6:30" s="197" customFormat="1">
      <c r="F402" s="183"/>
      <c r="G402" s="184"/>
      <c r="H402" s="194"/>
      <c r="I402" s="195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</row>
    <row r="403" spans="6:30" s="197" customFormat="1">
      <c r="F403" s="183"/>
      <c r="G403" s="184"/>
      <c r="H403" s="194"/>
      <c r="I403" s="195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</row>
    <row r="404" spans="6:30" s="197" customFormat="1">
      <c r="F404" s="183"/>
      <c r="G404" s="184"/>
      <c r="H404" s="194"/>
      <c r="I404" s="195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</row>
    <row r="405" spans="6:30" s="197" customFormat="1">
      <c r="F405" s="183"/>
      <c r="G405" s="184"/>
      <c r="H405" s="194"/>
      <c r="I405" s="195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</row>
    <row r="406" spans="6:30" s="197" customFormat="1">
      <c r="F406" s="183"/>
      <c r="G406" s="184"/>
      <c r="H406" s="194"/>
      <c r="I406" s="195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</row>
    <row r="407" spans="6:30" s="197" customFormat="1">
      <c r="F407" s="183"/>
      <c r="G407" s="184"/>
      <c r="H407" s="194"/>
      <c r="I407" s="195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</row>
    <row r="408" spans="6:30" s="197" customFormat="1">
      <c r="F408" s="183"/>
      <c r="G408" s="184"/>
      <c r="H408" s="194"/>
      <c r="I408" s="195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</row>
    <row r="409" spans="6:30" s="197" customFormat="1">
      <c r="F409" s="183"/>
      <c r="G409" s="184"/>
      <c r="H409" s="194"/>
      <c r="I409" s="195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</row>
    <row r="410" spans="6:30" s="197" customFormat="1">
      <c r="F410" s="183"/>
      <c r="G410" s="184"/>
      <c r="H410" s="194"/>
      <c r="I410" s="195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</row>
    <row r="411" spans="6:30" s="197" customFormat="1">
      <c r="F411" s="183"/>
      <c r="G411" s="184"/>
      <c r="H411" s="194"/>
      <c r="I411" s="195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</row>
    <row r="412" spans="6:30" s="197" customFormat="1">
      <c r="F412" s="183"/>
      <c r="G412" s="184"/>
      <c r="H412" s="194"/>
      <c r="I412" s="195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</row>
    <row r="413" spans="6:30" s="197" customFormat="1">
      <c r="F413" s="183"/>
      <c r="G413" s="184"/>
      <c r="H413" s="194"/>
      <c r="I413" s="195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</row>
    <row r="414" spans="6:30" s="197" customFormat="1">
      <c r="F414" s="183"/>
      <c r="G414" s="184"/>
      <c r="H414" s="194"/>
      <c r="I414" s="195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</row>
    <row r="415" spans="6:30" s="197" customFormat="1">
      <c r="F415" s="183"/>
      <c r="G415" s="184"/>
      <c r="H415" s="194"/>
      <c r="I415" s="195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</row>
    <row r="416" spans="6:30" s="197" customFormat="1">
      <c r="F416" s="183"/>
      <c r="G416" s="184"/>
      <c r="H416" s="194"/>
      <c r="I416" s="195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</row>
    <row r="417" spans="6:30" s="197" customFormat="1">
      <c r="F417" s="183"/>
      <c r="G417" s="184"/>
      <c r="H417" s="194"/>
      <c r="I417" s="195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</row>
    <row r="418" spans="6:30" s="197" customFormat="1">
      <c r="F418" s="183"/>
      <c r="G418" s="184"/>
      <c r="H418" s="194"/>
      <c r="I418" s="195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</row>
    <row r="419" spans="6:30" s="197" customFormat="1">
      <c r="F419" s="183"/>
      <c r="G419" s="184"/>
      <c r="H419" s="194"/>
      <c r="I419" s="195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</row>
    <row r="420" spans="6:30" s="197" customFormat="1">
      <c r="F420" s="183"/>
      <c r="G420" s="184"/>
      <c r="H420" s="194"/>
      <c r="I420" s="195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</row>
    <row r="421" spans="6:30" s="197" customFormat="1">
      <c r="F421" s="183"/>
      <c r="G421" s="184"/>
      <c r="H421" s="194"/>
      <c r="I421" s="195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</row>
    <row r="422" spans="6:30" s="197" customFormat="1">
      <c r="F422" s="183"/>
      <c r="G422" s="184"/>
      <c r="H422" s="194"/>
      <c r="I422" s="195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</row>
    <row r="423" spans="6:30" s="197" customFormat="1">
      <c r="F423" s="183"/>
      <c r="G423" s="184"/>
      <c r="H423" s="194"/>
      <c r="I423" s="195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</row>
    <row r="424" spans="6:30" s="197" customFormat="1">
      <c r="F424" s="183"/>
      <c r="G424" s="184"/>
      <c r="H424" s="194"/>
      <c r="I424" s="195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</row>
    <row r="425" spans="6:30" s="197" customFormat="1">
      <c r="F425" s="183"/>
      <c r="G425" s="184"/>
      <c r="H425" s="194"/>
      <c r="I425" s="195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</row>
    <row r="426" spans="6:30" s="197" customFormat="1">
      <c r="F426" s="183"/>
      <c r="G426" s="184"/>
      <c r="H426" s="194"/>
      <c r="I426" s="195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</row>
    <row r="427" spans="6:30" s="197" customFormat="1">
      <c r="F427" s="183"/>
      <c r="G427" s="184"/>
      <c r="H427" s="194"/>
      <c r="I427" s="195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</row>
    <row r="428" spans="6:30" s="197" customFormat="1">
      <c r="F428" s="183"/>
      <c r="G428" s="184"/>
      <c r="H428" s="194"/>
      <c r="I428" s="195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</row>
    <row r="429" spans="6:30" s="197" customFormat="1">
      <c r="F429" s="183"/>
      <c r="G429" s="184"/>
      <c r="H429" s="194"/>
      <c r="I429" s="195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</row>
    <row r="430" spans="6:30" s="197" customFormat="1">
      <c r="F430" s="183"/>
      <c r="G430" s="184"/>
      <c r="H430" s="194"/>
      <c r="I430" s="195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</row>
    <row r="431" spans="6:30" s="197" customFormat="1">
      <c r="F431" s="183"/>
      <c r="G431" s="184"/>
      <c r="H431" s="194"/>
      <c r="I431" s="195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</row>
    <row r="432" spans="6:30" s="197" customFormat="1">
      <c r="F432" s="183"/>
      <c r="G432" s="184"/>
      <c r="H432" s="194"/>
      <c r="I432" s="195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</row>
    <row r="433" spans="6:30" s="197" customFormat="1">
      <c r="F433" s="183"/>
      <c r="G433" s="184"/>
      <c r="H433" s="194"/>
      <c r="I433" s="195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</row>
    <row r="434" spans="6:30" s="197" customFormat="1">
      <c r="F434" s="183"/>
      <c r="G434" s="184"/>
      <c r="H434" s="194"/>
      <c r="I434" s="195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</row>
    <row r="435" spans="6:30" s="197" customFormat="1">
      <c r="F435" s="183"/>
      <c r="G435" s="184"/>
      <c r="H435" s="194"/>
      <c r="I435" s="195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</row>
    <row r="436" spans="6:30" s="197" customFormat="1">
      <c r="F436" s="183"/>
      <c r="G436" s="184"/>
      <c r="H436" s="194"/>
      <c r="I436" s="195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</row>
    <row r="437" spans="6:30" s="197" customFormat="1">
      <c r="F437" s="183"/>
      <c r="G437" s="184"/>
      <c r="H437" s="194"/>
      <c r="I437" s="195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</row>
    <row r="438" spans="6:30" s="197" customFormat="1">
      <c r="F438" s="183"/>
      <c r="G438" s="184"/>
      <c r="H438" s="194"/>
      <c r="I438" s="195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</row>
    <row r="439" spans="6:30" s="197" customFormat="1">
      <c r="F439" s="183"/>
      <c r="G439" s="184"/>
      <c r="H439" s="194"/>
      <c r="I439" s="195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</row>
    <row r="440" spans="6:30" s="197" customFormat="1">
      <c r="F440" s="183"/>
      <c r="G440" s="184"/>
      <c r="H440" s="194"/>
      <c r="I440" s="195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</row>
    <row r="441" spans="6:30" s="197" customFormat="1">
      <c r="F441" s="183"/>
      <c r="G441" s="184"/>
      <c r="H441" s="194"/>
      <c r="I441" s="195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</row>
    <row r="442" spans="6:30" s="197" customFormat="1">
      <c r="F442" s="183"/>
      <c r="G442" s="184"/>
      <c r="H442" s="194"/>
      <c r="I442" s="195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</row>
    <row r="443" spans="6:30" s="197" customFormat="1">
      <c r="F443" s="183"/>
      <c r="G443" s="184"/>
      <c r="H443" s="194"/>
      <c r="I443" s="195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</row>
    <row r="444" spans="6:30" s="197" customFormat="1">
      <c r="F444" s="183"/>
      <c r="G444" s="184"/>
      <c r="H444" s="194"/>
      <c r="I444" s="195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</row>
    <row r="445" spans="6:30" s="197" customFormat="1">
      <c r="F445" s="183"/>
      <c r="G445" s="184"/>
      <c r="H445" s="194"/>
      <c r="I445" s="195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</row>
    <row r="446" spans="6:30" s="197" customFormat="1">
      <c r="F446" s="183"/>
      <c r="G446" s="184"/>
      <c r="H446" s="194"/>
      <c r="I446" s="195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</row>
    <row r="447" spans="6:30" s="197" customFormat="1">
      <c r="F447" s="183"/>
      <c r="G447" s="184"/>
      <c r="H447" s="194"/>
      <c r="I447" s="195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</row>
    <row r="448" spans="6:30" s="197" customFormat="1">
      <c r="F448" s="183"/>
      <c r="G448" s="184"/>
      <c r="H448" s="194"/>
      <c r="I448" s="195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</row>
    <row r="449" spans="6:30" s="197" customFormat="1">
      <c r="F449" s="183"/>
      <c r="G449" s="184"/>
      <c r="H449" s="194"/>
      <c r="I449" s="195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</row>
    <row r="450" spans="6:30" s="197" customFormat="1">
      <c r="F450" s="183"/>
      <c r="G450" s="184"/>
      <c r="H450" s="194"/>
      <c r="I450" s="195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</row>
    <row r="451" spans="6:30" s="197" customFormat="1">
      <c r="F451" s="183"/>
      <c r="G451" s="184"/>
      <c r="H451" s="194"/>
      <c r="I451" s="195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</row>
    <row r="452" spans="6:30" s="197" customFormat="1">
      <c r="F452" s="183"/>
      <c r="G452" s="184"/>
      <c r="H452" s="194"/>
      <c r="I452" s="195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</row>
    <row r="453" spans="6:30" s="197" customFormat="1">
      <c r="F453" s="183"/>
      <c r="G453" s="184"/>
      <c r="H453" s="194"/>
      <c r="I453" s="195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</row>
    <row r="454" spans="6:30" s="197" customFormat="1">
      <c r="F454" s="183"/>
      <c r="G454" s="184"/>
      <c r="H454" s="194"/>
      <c r="I454" s="195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</row>
    <row r="455" spans="6:30" s="197" customFormat="1">
      <c r="F455" s="183"/>
      <c r="G455" s="184"/>
      <c r="H455" s="194"/>
      <c r="I455" s="195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</row>
    <row r="456" spans="6:30" s="197" customFormat="1">
      <c r="F456" s="183"/>
      <c r="G456" s="184"/>
      <c r="H456" s="194"/>
      <c r="I456" s="195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</row>
    <row r="457" spans="6:30" s="197" customFormat="1">
      <c r="F457" s="183"/>
      <c r="G457" s="184"/>
      <c r="H457" s="194"/>
      <c r="I457" s="195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</row>
    <row r="458" spans="6:30" s="197" customFormat="1">
      <c r="F458" s="183"/>
      <c r="G458" s="184"/>
      <c r="H458" s="194"/>
      <c r="I458" s="195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</row>
    <row r="459" spans="6:30" s="197" customFormat="1">
      <c r="F459" s="183"/>
      <c r="G459" s="184"/>
      <c r="H459" s="194"/>
      <c r="I459" s="195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</row>
    <row r="460" spans="6:30" s="197" customFormat="1">
      <c r="F460" s="183"/>
      <c r="G460" s="184"/>
      <c r="H460" s="194"/>
      <c r="I460" s="195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</row>
    <row r="461" spans="6:30" s="197" customFormat="1">
      <c r="F461" s="183"/>
      <c r="G461" s="184"/>
      <c r="H461" s="194"/>
      <c r="I461" s="195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</row>
    <row r="462" spans="6:30" s="197" customFormat="1">
      <c r="F462" s="183"/>
      <c r="G462" s="184"/>
      <c r="H462" s="194"/>
      <c r="I462" s="195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</row>
    <row r="463" spans="6:30" s="197" customFormat="1">
      <c r="F463" s="183"/>
      <c r="G463" s="184"/>
      <c r="H463" s="194"/>
      <c r="I463" s="195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</row>
    <row r="464" spans="6:30" s="197" customFormat="1">
      <c r="F464" s="183"/>
      <c r="G464" s="184"/>
      <c r="H464" s="194"/>
      <c r="I464" s="195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</row>
    <row r="465" spans="6:30" s="197" customFormat="1">
      <c r="F465" s="183"/>
      <c r="G465" s="184"/>
      <c r="H465" s="194"/>
      <c r="I465" s="195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</row>
    <row r="466" spans="6:30" s="197" customFormat="1">
      <c r="F466" s="183"/>
      <c r="G466" s="184"/>
      <c r="H466" s="194"/>
      <c r="I466" s="195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</row>
    <row r="467" spans="6:30" s="197" customFormat="1">
      <c r="F467" s="183"/>
      <c r="G467" s="184"/>
      <c r="H467" s="194"/>
      <c r="I467" s="195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</row>
    <row r="468" spans="6:30" s="197" customFormat="1">
      <c r="F468" s="183"/>
      <c r="G468" s="184"/>
      <c r="H468" s="194"/>
      <c r="I468" s="195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</row>
    <row r="469" spans="6:30" s="197" customFormat="1">
      <c r="F469" s="183"/>
      <c r="G469" s="184"/>
      <c r="H469" s="194"/>
      <c r="I469" s="195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</row>
    <row r="470" spans="6:30" s="197" customFormat="1">
      <c r="F470" s="183"/>
      <c r="G470" s="184"/>
      <c r="H470" s="194"/>
      <c r="I470" s="195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</row>
    <row r="471" spans="6:30" s="197" customFormat="1">
      <c r="F471" s="183"/>
      <c r="G471" s="184"/>
      <c r="H471" s="194"/>
      <c r="I471" s="195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</row>
    <row r="472" spans="6:30" s="197" customFormat="1">
      <c r="F472" s="183"/>
      <c r="G472" s="184"/>
      <c r="H472" s="194"/>
      <c r="I472" s="195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</row>
    <row r="473" spans="6:30" s="197" customFormat="1">
      <c r="F473" s="183"/>
      <c r="G473" s="184"/>
      <c r="H473" s="194"/>
      <c r="I473" s="195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</row>
    <row r="474" spans="6:30" s="197" customFormat="1">
      <c r="F474" s="183"/>
      <c r="G474" s="184"/>
      <c r="H474" s="194"/>
      <c r="I474" s="195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</row>
    <row r="475" spans="6:30" s="197" customFormat="1">
      <c r="F475" s="183"/>
      <c r="G475" s="184"/>
      <c r="H475" s="194"/>
      <c r="I475" s="195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</row>
    <row r="476" spans="6:30" s="197" customFormat="1">
      <c r="F476" s="183"/>
      <c r="G476" s="184"/>
      <c r="H476" s="194"/>
      <c r="I476" s="195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</row>
    <row r="477" spans="6:30" s="197" customFormat="1">
      <c r="F477" s="183"/>
      <c r="G477" s="184"/>
      <c r="H477" s="194"/>
      <c r="I477" s="195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</row>
    <row r="478" spans="6:30" s="197" customFormat="1">
      <c r="F478" s="183"/>
      <c r="G478" s="184"/>
      <c r="H478" s="194"/>
      <c r="I478" s="195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</row>
    <row r="479" spans="6:30" s="197" customFormat="1">
      <c r="F479" s="183"/>
      <c r="G479" s="184"/>
      <c r="H479" s="194"/>
      <c r="I479" s="195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</row>
    <row r="480" spans="6:30" s="197" customFormat="1">
      <c r="F480" s="183"/>
      <c r="G480" s="184"/>
      <c r="H480" s="194"/>
      <c r="I480" s="195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</row>
    <row r="481" spans="6:30" s="197" customFormat="1">
      <c r="F481" s="183"/>
      <c r="G481" s="184"/>
      <c r="H481" s="194"/>
      <c r="I481" s="195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</row>
    <row r="482" spans="6:30" s="197" customFormat="1">
      <c r="F482" s="183"/>
      <c r="G482" s="184"/>
      <c r="H482" s="194"/>
      <c r="I482" s="195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</row>
    <row r="483" spans="6:30" s="197" customFormat="1">
      <c r="F483" s="183"/>
      <c r="G483" s="184"/>
      <c r="H483" s="194"/>
      <c r="I483" s="195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</row>
    <row r="484" spans="6:30" s="197" customFormat="1">
      <c r="F484" s="183"/>
      <c r="G484" s="184"/>
      <c r="H484" s="194"/>
      <c r="I484" s="195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</row>
    <row r="485" spans="6:30" s="197" customFormat="1">
      <c r="F485" s="183"/>
      <c r="G485" s="184"/>
      <c r="H485" s="194"/>
      <c r="I485" s="195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</row>
    <row r="486" spans="6:30" s="197" customFormat="1">
      <c r="F486" s="183"/>
      <c r="G486" s="184"/>
      <c r="H486" s="194"/>
      <c r="I486" s="195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</row>
    <row r="487" spans="6:30" s="197" customFormat="1">
      <c r="F487" s="183"/>
      <c r="G487" s="184"/>
      <c r="H487" s="194"/>
      <c r="I487" s="195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</row>
    <row r="488" spans="6:30" s="197" customFormat="1">
      <c r="F488" s="183"/>
      <c r="G488" s="184"/>
      <c r="H488" s="194"/>
      <c r="I488" s="195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</row>
    <row r="489" spans="6:30" s="197" customFormat="1">
      <c r="F489" s="183"/>
      <c r="G489" s="184"/>
      <c r="H489" s="194"/>
      <c r="I489" s="195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</row>
    <row r="490" spans="6:30" s="197" customFormat="1">
      <c r="F490" s="183"/>
      <c r="G490" s="184"/>
      <c r="H490" s="194"/>
      <c r="I490" s="195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</row>
    <row r="491" spans="6:30" s="197" customFormat="1">
      <c r="F491" s="183"/>
      <c r="G491" s="184"/>
      <c r="H491" s="194"/>
      <c r="I491" s="195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</row>
    <row r="492" spans="6:30" s="197" customFormat="1">
      <c r="F492" s="183"/>
      <c r="G492" s="184"/>
      <c r="H492" s="194"/>
      <c r="I492" s="195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</row>
    <row r="493" spans="6:30" s="197" customFormat="1">
      <c r="F493" s="183"/>
      <c r="G493" s="184"/>
      <c r="H493" s="194"/>
      <c r="I493" s="195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</row>
    <row r="494" spans="6:30" s="197" customFormat="1">
      <c r="F494" s="183"/>
      <c r="G494" s="184"/>
      <c r="H494" s="194"/>
      <c r="I494" s="195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</row>
    <row r="495" spans="6:30" s="197" customFormat="1">
      <c r="F495" s="183"/>
      <c r="G495" s="184"/>
      <c r="H495" s="194"/>
      <c r="I495" s="195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</row>
    <row r="496" spans="6:30" s="197" customFormat="1">
      <c r="F496" s="183"/>
      <c r="G496" s="184"/>
      <c r="H496" s="194"/>
      <c r="I496" s="195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</row>
    <row r="497" spans="6:30" s="197" customFormat="1">
      <c r="F497" s="183"/>
      <c r="G497" s="184"/>
      <c r="H497" s="194"/>
      <c r="I497" s="195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</row>
    <row r="498" spans="6:30" s="197" customFormat="1">
      <c r="F498" s="183"/>
      <c r="G498" s="184"/>
      <c r="H498" s="194"/>
      <c r="I498" s="195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</row>
    <row r="499" spans="6:30" s="197" customFormat="1">
      <c r="F499" s="183"/>
      <c r="G499" s="184"/>
      <c r="H499" s="194"/>
      <c r="I499" s="195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</row>
    <row r="500" spans="6:30" s="197" customFormat="1">
      <c r="F500" s="183"/>
      <c r="G500" s="184"/>
      <c r="H500" s="194"/>
      <c r="I500" s="195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</row>
    <row r="501" spans="6:30" s="197" customFormat="1">
      <c r="F501" s="183"/>
      <c r="G501" s="184"/>
      <c r="H501" s="194"/>
      <c r="I501" s="195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</row>
    <row r="502" spans="6:30" s="197" customFormat="1">
      <c r="F502" s="183"/>
      <c r="G502" s="184"/>
      <c r="H502" s="194"/>
      <c r="I502" s="195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</row>
    <row r="503" spans="6:30" s="197" customFormat="1">
      <c r="F503" s="183"/>
      <c r="G503" s="184"/>
      <c r="H503" s="194"/>
      <c r="I503" s="195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</row>
    <row r="504" spans="6:30" s="197" customFormat="1">
      <c r="F504" s="183"/>
      <c r="G504" s="184"/>
      <c r="H504" s="194"/>
      <c r="I504" s="195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</row>
    <row r="505" spans="6:30" s="197" customFormat="1">
      <c r="F505" s="183"/>
      <c r="G505" s="184"/>
      <c r="H505" s="194"/>
      <c r="I505" s="195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</row>
    <row r="506" spans="6:30" s="197" customFormat="1">
      <c r="F506" s="183"/>
      <c r="G506" s="184"/>
      <c r="H506" s="194"/>
      <c r="I506" s="195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</row>
    <row r="507" spans="6:30" s="197" customFormat="1">
      <c r="F507" s="183"/>
      <c r="G507" s="184"/>
      <c r="H507" s="194"/>
      <c r="I507" s="195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</row>
    <row r="508" spans="6:30" s="197" customFormat="1">
      <c r="F508" s="183"/>
      <c r="G508" s="184"/>
      <c r="H508" s="194"/>
      <c r="I508" s="195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</row>
    <row r="509" spans="6:30" s="197" customFormat="1">
      <c r="F509" s="183"/>
      <c r="G509" s="184"/>
      <c r="H509" s="194"/>
      <c r="I509" s="195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</row>
    <row r="510" spans="6:30" s="197" customFormat="1">
      <c r="F510" s="183"/>
      <c r="G510" s="184"/>
      <c r="H510" s="194"/>
      <c r="I510" s="195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</row>
    <row r="511" spans="6:30" s="197" customFormat="1">
      <c r="F511" s="183"/>
      <c r="G511" s="184"/>
      <c r="H511" s="194"/>
      <c r="I511" s="195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</row>
    <row r="512" spans="6:30" s="197" customFormat="1">
      <c r="F512" s="183"/>
      <c r="G512" s="184"/>
      <c r="H512" s="194"/>
      <c r="I512" s="195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</row>
    <row r="513" spans="6:30" s="197" customFormat="1">
      <c r="F513" s="183"/>
      <c r="G513" s="184"/>
      <c r="H513" s="194"/>
      <c r="I513" s="195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</row>
    <row r="514" spans="6:30" s="197" customFormat="1">
      <c r="F514" s="183"/>
      <c r="G514" s="184"/>
      <c r="H514" s="194"/>
      <c r="I514" s="195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</row>
    <row r="515" spans="6:30" s="197" customFormat="1">
      <c r="F515" s="183"/>
      <c r="G515" s="184"/>
      <c r="H515" s="194"/>
      <c r="I515" s="195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</row>
    <row r="516" spans="6:30" s="197" customFormat="1">
      <c r="F516" s="183"/>
      <c r="G516" s="184"/>
      <c r="H516" s="194"/>
      <c r="I516" s="195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</row>
    <row r="517" spans="6:30" s="197" customFormat="1">
      <c r="F517" s="183"/>
      <c r="G517" s="184"/>
      <c r="H517" s="194"/>
      <c r="I517" s="195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</row>
    <row r="518" spans="6:30" s="197" customFormat="1">
      <c r="F518" s="183"/>
      <c r="G518" s="184"/>
      <c r="H518" s="194"/>
      <c r="I518" s="195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</row>
    <row r="519" spans="6:30" s="197" customFormat="1">
      <c r="F519" s="183"/>
      <c r="G519" s="184"/>
      <c r="H519" s="194"/>
      <c r="I519" s="195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</row>
    <row r="520" spans="6:30" s="197" customFormat="1">
      <c r="F520" s="183"/>
      <c r="G520" s="184"/>
      <c r="H520" s="194"/>
      <c r="I520" s="195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</row>
    <row r="521" spans="6:30" s="197" customFormat="1">
      <c r="F521" s="183"/>
      <c r="G521" s="184"/>
      <c r="H521" s="194"/>
      <c r="I521" s="195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</row>
    <row r="522" spans="6:30" s="197" customFormat="1">
      <c r="F522" s="183"/>
      <c r="G522" s="184"/>
      <c r="H522" s="194"/>
      <c r="I522" s="195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</row>
    <row r="523" spans="6:30" s="197" customFormat="1">
      <c r="F523" s="183"/>
      <c r="G523" s="184"/>
      <c r="H523" s="194"/>
      <c r="I523" s="195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</row>
    <row r="524" spans="6:30" s="197" customFormat="1">
      <c r="F524" s="183"/>
      <c r="G524" s="184"/>
      <c r="H524" s="194"/>
      <c r="I524" s="195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</row>
    <row r="525" spans="6:30" s="197" customFormat="1">
      <c r="F525" s="183"/>
      <c r="G525" s="184"/>
      <c r="H525" s="194"/>
      <c r="I525" s="195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</row>
    <row r="526" spans="6:30" s="197" customFormat="1">
      <c r="F526" s="183"/>
      <c r="G526" s="184"/>
      <c r="H526" s="194"/>
      <c r="I526" s="195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</row>
    <row r="527" spans="6:30" s="197" customFormat="1">
      <c r="F527" s="183"/>
      <c r="G527" s="184"/>
      <c r="H527" s="194"/>
      <c r="I527" s="195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</row>
    <row r="528" spans="6:30" s="197" customFormat="1">
      <c r="F528" s="183"/>
      <c r="G528" s="184"/>
      <c r="H528" s="194"/>
      <c r="I528" s="195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</row>
    <row r="529" spans="6:30" s="197" customFormat="1">
      <c r="F529" s="183"/>
      <c r="G529" s="184"/>
      <c r="H529" s="194"/>
      <c r="I529" s="195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</row>
    <row r="530" spans="6:30" s="197" customFormat="1">
      <c r="F530" s="183"/>
      <c r="G530" s="184"/>
      <c r="H530" s="194"/>
      <c r="I530" s="195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</row>
    <row r="531" spans="6:30" s="197" customFormat="1">
      <c r="F531" s="183"/>
      <c r="G531" s="184"/>
      <c r="H531" s="194"/>
      <c r="I531" s="195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</row>
    <row r="532" spans="6:30" s="197" customFormat="1">
      <c r="F532" s="183"/>
      <c r="G532" s="184"/>
      <c r="H532" s="194"/>
      <c r="I532" s="195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</row>
    <row r="533" spans="6:30" s="197" customFormat="1">
      <c r="F533" s="183"/>
      <c r="G533" s="184"/>
      <c r="H533" s="194"/>
      <c r="I533" s="195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</row>
    <row r="534" spans="6:30" s="197" customFormat="1">
      <c r="F534" s="183"/>
      <c r="G534" s="184"/>
      <c r="H534" s="194"/>
      <c r="I534" s="195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</row>
    <row r="535" spans="6:30" s="197" customFormat="1">
      <c r="F535" s="183"/>
      <c r="G535" s="184"/>
      <c r="H535" s="194"/>
      <c r="I535" s="195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</row>
    <row r="536" spans="6:30" s="197" customFormat="1">
      <c r="F536" s="183"/>
      <c r="G536" s="184"/>
      <c r="H536" s="194"/>
      <c r="I536" s="195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</row>
    <row r="537" spans="6:30" s="197" customFormat="1">
      <c r="F537" s="183"/>
      <c r="G537" s="184"/>
      <c r="H537" s="194"/>
      <c r="I537" s="195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</row>
    <row r="538" spans="6:30" s="197" customFormat="1">
      <c r="F538" s="183"/>
      <c r="G538" s="184"/>
      <c r="H538" s="194"/>
      <c r="I538" s="195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</row>
    <row r="539" spans="6:30" s="197" customFormat="1">
      <c r="F539" s="183"/>
      <c r="G539" s="184"/>
      <c r="H539" s="194"/>
      <c r="I539" s="195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</row>
    <row r="540" spans="6:30" s="197" customFormat="1">
      <c r="F540" s="183"/>
      <c r="G540" s="184"/>
      <c r="H540" s="194"/>
      <c r="I540" s="195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</row>
    <row r="541" spans="6:30" s="197" customFormat="1">
      <c r="F541" s="183"/>
      <c r="G541" s="184"/>
      <c r="H541" s="194"/>
      <c r="I541" s="195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</row>
    <row r="542" spans="6:30" s="197" customFormat="1">
      <c r="F542" s="183"/>
      <c r="G542" s="184"/>
      <c r="H542" s="194"/>
      <c r="I542" s="195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</row>
    <row r="543" spans="6:30" s="197" customFormat="1">
      <c r="F543" s="183"/>
      <c r="G543" s="184"/>
      <c r="H543" s="194"/>
      <c r="I543" s="195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</row>
    <row r="544" spans="6:30" s="197" customFormat="1">
      <c r="F544" s="183"/>
      <c r="G544" s="184"/>
      <c r="H544" s="194"/>
      <c r="I544" s="195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</row>
    <row r="545" spans="6:30" s="197" customFormat="1">
      <c r="F545" s="183"/>
      <c r="G545" s="184"/>
      <c r="H545" s="194"/>
      <c r="I545" s="195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</row>
    <row r="546" spans="6:30" s="197" customFormat="1">
      <c r="F546" s="183"/>
      <c r="G546" s="184"/>
      <c r="H546" s="194"/>
      <c r="I546" s="195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</row>
    <row r="547" spans="6:30" s="197" customFormat="1">
      <c r="F547" s="183"/>
      <c r="G547" s="184"/>
      <c r="H547" s="194"/>
      <c r="I547" s="195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</row>
    <row r="548" spans="6:30" s="197" customFormat="1">
      <c r="F548" s="183"/>
      <c r="G548" s="184"/>
      <c r="H548" s="194"/>
      <c r="I548" s="195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</row>
    <row r="549" spans="6:30" s="197" customFormat="1">
      <c r="F549" s="183"/>
      <c r="G549" s="184"/>
      <c r="H549" s="194"/>
      <c r="I549" s="195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</row>
    <row r="550" spans="6:30" s="197" customFormat="1">
      <c r="F550" s="183"/>
      <c r="G550" s="184"/>
      <c r="H550" s="194"/>
      <c r="I550" s="195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</row>
    <row r="551" spans="6:30" s="197" customFormat="1">
      <c r="F551" s="183"/>
      <c r="G551" s="184"/>
      <c r="H551" s="194"/>
      <c r="I551" s="195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</row>
    <row r="552" spans="6:30" s="197" customFormat="1">
      <c r="F552" s="183"/>
      <c r="G552" s="184"/>
      <c r="H552" s="194"/>
      <c r="I552" s="195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</row>
    <row r="553" spans="6:30" s="197" customFormat="1">
      <c r="F553" s="183"/>
      <c r="G553" s="184"/>
      <c r="H553" s="194"/>
      <c r="I553" s="195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</row>
    <row r="554" spans="6:30" s="197" customFormat="1">
      <c r="F554" s="183"/>
      <c r="G554" s="184"/>
      <c r="H554" s="194"/>
      <c r="I554" s="195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</row>
    <row r="555" spans="6:30" s="197" customFormat="1">
      <c r="F555" s="183"/>
      <c r="G555" s="184"/>
      <c r="H555" s="194"/>
      <c r="I555" s="195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</row>
    <row r="556" spans="6:30" s="197" customFormat="1">
      <c r="F556" s="183"/>
      <c r="G556" s="184"/>
      <c r="H556" s="194"/>
      <c r="I556" s="195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</row>
    <row r="557" spans="6:30" s="197" customFormat="1">
      <c r="F557" s="183"/>
      <c r="G557" s="184"/>
      <c r="H557" s="194"/>
      <c r="I557" s="195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</row>
    <row r="558" spans="6:30" s="197" customFormat="1">
      <c r="F558" s="183"/>
      <c r="G558" s="184"/>
      <c r="H558" s="194"/>
      <c r="I558" s="195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</row>
    <row r="559" spans="6:30" s="197" customFormat="1">
      <c r="F559" s="183"/>
      <c r="G559" s="184"/>
      <c r="H559" s="194"/>
      <c r="I559" s="195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</row>
    <row r="560" spans="6:30" s="197" customFormat="1">
      <c r="F560" s="183"/>
      <c r="G560" s="184"/>
      <c r="H560" s="194"/>
      <c r="I560" s="195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</row>
    <row r="561" spans="6:30" s="197" customFormat="1">
      <c r="F561" s="183"/>
      <c r="G561" s="184"/>
      <c r="H561" s="194"/>
      <c r="I561" s="195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</row>
    <row r="562" spans="6:30" s="197" customFormat="1">
      <c r="F562" s="183"/>
      <c r="G562" s="184"/>
      <c r="H562" s="194"/>
      <c r="I562" s="195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</row>
    <row r="563" spans="6:30" s="197" customFormat="1">
      <c r="F563" s="183"/>
      <c r="G563" s="184"/>
      <c r="H563" s="194"/>
      <c r="I563" s="195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</row>
    <row r="564" spans="6:30" s="197" customFormat="1">
      <c r="F564" s="183"/>
      <c r="G564" s="184"/>
      <c r="H564" s="194"/>
      <c r="I564" s="195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</row>
    <row r="565" spans="6:30" s="197" customFormat="1">
      <c r="F565" s="183"/>
      <c r="G565" s="184"/>
      <c r="H565" s="194"/>
      <c r="I565" s="195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</row>
    <row r="566" spans="6:30" s="197" customFormat="1">
      <c r="F566" s="183"/>
      <c r="G566" s="184"/>
      <c r="H566" s="194"/>
      <c r="I566" s="195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</row>
    <row r="567" spans="6:30" s="197" customFormat="1">
      <c r="F567" s="183"/>
      <c r="G567" s="184"/>
      <c r="H567" s="194"/>
      <c r="I567" s="195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</row>
    <row r="568" spans="6:30" s="197" customFormat="1">
      <c r="F568" s="183"/>
      <c r="G568" s="184"/>
      <c r="H568" s="194"/>
      <c r="I568" s="195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</row>
    <row r="569" spans="6:30" s="197" customFormat="1">
      <c r="F569" s="183"/>
      <c r="G569" s="184"/>
      <c r="H569" s="194"/>
      <c r="I569" s="195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</row>
    <row r="570" spans="6:30" s="197" customFormat="1">
      <c r="F570" s="183"/>
      <c r="G570" s="184"/>
      <c r="H570" s="194"/>
      <c r="I570" s="195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</row>
    <row r="571" spans="6:30" s="197" customFormat="1">
      <c r="F571" s="183"/>
      <c r="G571" s="184"/>
      <c r="H571" s="194"/>
      <c r="I571" s="195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</row>
    <row r="572" spans="6:30" s="197" customFormat="1">
      <c r="F572" s="183"/>
      <c r="G572" s="184"/>
      <c r="H572" s="194"/>
      <c r="I572" s="195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</row>
    <row r="573" spans="6:30" s="197" customFormat="1">
      <c r="F573" s="183"/>
      <c r="G573" s="184"/>
      <c r="H573" s="194"/>
      <c r="I573" s="195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</row>
    <row r="574" spans="6:30" s="197" customFormat="1">
      <c r="F574" s="183"/>
      <c r="G574" s="184"/>
      <c r="H574" s="194"/>
      <c r="I574" s="195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</row>
    <row r="575" spans="6:30" s="197" customFormat="1">
      <c r="F575" s="183"/>
      <c r="G575" s="184"/>
      <c r="H575" s="194"/>
      <c r="I575" s="195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</row>
    <row r="576" spans="6:30" s="197" customFormat="1">
      <c r="F576" s="183"/>
      <c r="G576" s="184"/>
      <c r="H576" s="194"/>
      <c r="I576" s="195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</row>
    <row r="577" spans="6:30" s="197" customFormat="1">
      <c r="F577" s="183"/>
      <c r="G577" s="184"/>
      <c r="H577" s="194"/>
      <c r="I577" s="195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</row>
    <row r="578" spans="6:30" s="197" customFormat="1">
      <c r="F578" s="183"/>
      <c r="G578" s="184"/>
      <c r="H578" s="194"/>
      <c r="I578" s="195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</row>
    <row r="579" spans="6:30" s="197" customFormat="1">
      <c r="F579" s="183"/>
      <c r="G579" s="184"/>
      <c r="H579" s="194"/>
      <c r="I579" s="195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</row>
    <row r="580" spans="6:30" s="197" customFormat="1">
      <c r="F580" s="183"/>
      <c r="G580" s="184"/>
      <c r="H580" s="194"/>
      <c r="I580" s="195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</row>
    <row r="581" spans="6:30" s="197" customFormat="1">
      <c r="F581" s="183"/>
      <c r="G581" s="184"/>
      <c r="H581" s="194"/>
      <c r="I581" s="195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</row>
    <row r="582" spans="6:30" s="197" customFormat="1">
      <c r="F582" s="183"/>
      <c r="G582" s="184"/>
      <c r="H582" s="194"/>
      <c r="I582" s="195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</row>
    <row r="583" spans="6:30" s="197" customFormat="1">
      <c r="F583" s="183"/>
      <c r="G583" s="184"/>
      <c r="H583" s="194"/>
      <c r="I583" s="195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</row>
    <row r="584" spans="6:30" s="197" customFormat="1">
      <c r="F584" s="183"/>
      <c r="G584" s="184"/>
      <c r="H584" s="194"/>
      <c r="I584" s="195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</row>
    <row r="585" spans="6:30" s="197" customFormat="1">
      <c r="F585" s="183"/>
      <c r="G585" s="184"/>
      <c r="H585" s="194"/>
      <c r="I585" s="195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</row>
    <row r="586" spans="6:30" s="197" customFormat="1">
      <c r="F586" s="183"/>
      <c r="G586" s="184"/>
      <c r="H586" s="194"/>
      <c r="I586" s="195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</row>
    <row r="587" spans="6:30" s="197" customFormat="1">
      <c r="F587" s="183"/>
      <c r="G587" s="184"/>
      <c r="H587" s="194"/>
      <c r="I587" s="195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</row>
    <row r="588" spans="6:30" s="197" customFormat="1">
      <c r="F588" s="183"/>
      <c r="G588" s="184"/>
      <c r="H588" s="194"/>
      <c r="I588" s="195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</row>
    <row r="589" spans="6:30" s="197" customFormat="1">
      <c r="F589" s="183"/>
      <c r="G589" s="184"/>
      <c r="H589" s="194"/>
      <c r="I589" s="195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</row>
    <row r="590" spans="6:30" s="197" customFormat="1">
      <c r="F590" s="183"/>
      <c r="G590" s="184"/>
      <c r="H590" s="194"/>
      <c r="I590" s="195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</row>
    <row r="591" spans="6:30" s="197" customFormat="1">
      <c r="F591" s="183"/>
      <c r="G591" s="184"/>
      <c r="H591" s="194"/>
      <c r="I591" s="195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</row>
    <row r="592" spans="6:30" s="197" customFormat="1">
      <c r="F592" s="183"/>
      <c r="G592" s="184"/>
      <c r="H592" s="194"/>
      <c r="I592" s="195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</row>
    <row r="593" spans="6:30" s="197" customFormat="1">
      <c r="F593" s="183"/>
      <c r="G593" s="184"/>
      <c r="H593" s="194"/>
      <c r="I593" s="195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</row>
    <row r="594" spans="6:30" s="197" customFormat="1">
      <c r="F594" s="183"/>
      <c r="G594" s="184"/>
      <c r="H594" s="194"/>
      <c r="I594" s="195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</row>
    <row r="595" spans="6:30" s="197" customFormat="1">
      <c r="F595" s="183"/>
      <c r="G595" s="184"/>
      <c r="H595" s="194"/>
      <c r="I595" s="195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</row>
    <row r="596" spans="6:30" s="197" customFormat="1">
      <c r="F596" s="183"/>
      <c r="G596" s="184"/>
      <c r="H596" s="194"/>
      <c r="I596" s="195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</row>
    <row r="597" spans="6:30" s="197" customFormat="1">
      <c r="F597" s="183"/>
      <c r="G597" s="184"/>
      <c r="H597" s="194"/>
      <c r="I597" s="195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</row>
    <row r="598" spans="6:30" s="197" customFormat="1">
      <c r="F598" s="183"/>
      <c r="G598" s="184"/>
      <c r="H598" s="194"/>
      <c r="I598" s="195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</row>
    <row r="599" spans="6:30" s="197" customFormat="1">
      <c r="F599" s="183"/>
      <c r="G599" s="184"/>
      <c r="H599" s="194"/>
      <c r="I599" s="195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</row>
    <row r="600" spans="6:30" s="197" customFormat="1">
      <c r="F600" s="183"/>
      <c r="G600" s="184"/>
      <c r="H600" s="194"/>
      <c r="I600" s="195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</row>
    <row r="601" spans="6:30" s="197" customFormat="1">
      <c r="F601" s="183"/>
      <c r="G601" s="184"/>
      <c r="H601" s="194"/>
      <c r="I601" s="195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</row>
    <row r="602" spans="6:30" s="197" customFormat="1">
      <c r="F602" s="183"/>
      <c r="G602" s="184"/>
      <c r="H602" s="194"/>
      <c r="I602" s="195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</row>
    <row r="603" spans="6:30" s="197" customFormat="1">
      <c r="F603" s="183"/>
      <c r="G603" s="184"/>
      <c r="H603" s="194"/>
      <c r="I603" s="195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</row>
    <row r="604" spans="6:30" s="197" customFormat="1">
      <c r="F604" s="183"/>
      <c r="G604" s="184"/>
      <c r="H604" s="194"/>
      <c r="I604" s="195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</row>
    <row r="605" spans="6:30" s="197" customFormat="1">
      <c r="F605" s="183"/>
      <c r="G605" s="184"/>
      <c r="H605" s="194"/>
      <c r="I605" s="195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</row>
    <row r="606" spans="6:30" s="197" customFormat="1">
      <c r="F606" s="183"/>
      <c r="G606" s="184"/>
      <c r="H606" s="194"/>
      <c r="I606" s="195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</row>
    <row r="607" spans="6:30" s="197" customFormat="1">
      <c r="F607" s="183"/>
      <c r="G607" s="184"/>
      <c r="H607" s="194"/>
      <c r="I607" s="195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</row>
    <row r="608" spans="6:30" s="197" customFormat="1">
      <c r="F608" s="183"/>
      <c r="G608" s="184"/>
      <c r="H608" s="194"/>
      <c r="I608" s="195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</row>
    <row r="609" spans="6:30" s="197" customFormat="1">
      <c r="F609" s="183"/>
      <c r="G609" s="184"/>
      <c r="H609" s="194"/>
      <c r="I609" s="195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</row>
    <row r="610" spans="6:30" s="197" customFormat="1">
      <c r="F610" s="183"/>
      <c r="G610" s="184"/>
      <c r="H610" s="194"/>
      <c r="I610" s="195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</row>
    <row r="611" spans="6:30" s="197" customFormat="1">
      <c r="F611" s="183"/>
      <c r="G611" s="184"/>
      <c r="H611" s="194"/>
      <c r="I611" s="195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</row>
    <row r="612" spans="6:30" s="197" customFormat="1">
      <c r="F612" s="183"/>
      <c r="G612" s="184"/>
      <c r="H612" s="194"/>
      <c r="I612" s="195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</row>
    <row r="613" spans="6:30" s="197" customFormat="1">
      <c r="F613" s="183"/>
      <c r="G613" s="184"/>
      <c r="H613" s="194"/>
      <c r="I613" s="195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</row>
    <row r="614" spans="6:30" s="197" customFormat="1">
      <c r="F614" s="183"/>
      <c r="G614" s="184"/>
      <c r="H614" s="194"/>
      <c r="I614" s="195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</row>
    <row r="615" spans="6:30" s="197" customFormat="1">
      <c r="F615" s="183"/>
      <c r="G615" s="184"/>
      <c r="H615" s="194"/>
      <c r="I615" s="195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</row>
    <row r="616" spans="6:30" s="197" customFormat="1">
      <c r="F616" s="183"/>
      <c r="G616" s="184"/>
      <c r="H616" s="194"/>
      <c r="I616" s="195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</row>
    <row r="617" spans="6:30" s="197" customFormat="1">
      <c r="F617" s="183"/>
      <c r="G617" s="184"/>
      <c r="H617" s="194"/>
      <c r="I617" s="195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</row>
    <row r="618" spans="6:30" s="197" customFormat="1">
      <c r="F618" s="183"/>
      <c r="G618" s="184"/>
      <c r="H618" s="194"/>
      <c r="I618" s="195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</row>
    <row r="619" spans="6:30" s="197" customFormat="1">
      <c r="F619" s="183"/>
      <c r="G619" s="184"/>
      <c r="H619" s="194"/>
      <c r="I619" s="195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</row>
    <row r="620" spans="6:30" s="197" customFormat="1">
      <c r="F620" s="183"/>
      <c r="G620" s="184"/>
      <c r="H620" s="194"/>
      <c r="I620" s="195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</row>
    <row r="621" spans="6:30" s="197" customFormat="1">
      <c r="F621" s="183"/>
      <c r="G621" s="184"/>
      <c r="H621" s="194"/>
      <c r="I621" s="195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</row>
    <row r="622" spans="6:30" s="197" customFormat="1">
      <c r="F622" s="183"/>
      <c r="G622" s="184"/>
      <c r="H622" s="194"/>
      <c r="I622" s="195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</row>
    <row r="623" spans="6:30" s="197" customFormat="1">
      <c r="F623" s="183"/>
      <c r="G623" s="184"/>
      <c r="H623" s="194"/>
      <c r="I623" s="195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</row>
    <row r="624" spans="6:30" s="197" customFormat="1">
      <c r="F624" s="183"/>
      <c r="G624" s="184"/>
      <c r="H624" s="194"/>
      <c r="I624" s="195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</row>
    <row r="625" spans="6:30" s="197" customFormat="1">
      <c r="F625" s="183"/>
      <c r="G625" s="184"/>
      <c r="H625" s="194"/>
      <c r="I625" s="195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</row>
    <row r="626" spans="6:30" s="197" customFormat="1">
      <c r="F626" s="183"/>
      <c r="G626" s="184"/>
      <c r="H626" s="194"/>
      <c r="I626" s="195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</row>
    <row r="627" spans="6:30" s="197" customFormat="1">
      <c r="F627" s="183"/>
      <c r="G627" s="184"/>
      <c r="H627" s="194"/>
      <c r="I627" s="195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</row>
    <row r="628" spans="6:30" s="197" customFormat="1">
      <c r="F628" s="183"/>
      <c r="G628" s="184"/>
      <c r="H628" s="194"/>
      <c r="I628" s="195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</row>
    <row r="629" spans="6:30" s="197" customFormat="1">
      <c r="F629" s="183"/>
      <c r="G629" s="184"/>
      <c r="H629" s="194"/>
      <c r="I629" s="195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</row>
    <row r="630" spans="6:30" s="197" customFormat="1">
      <c r="F630" s="183"/>
      <c r="G630" s="184"/>
      <c r="H630" s="194"/>
      <c r="I630" s="195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</row>
    <row r="631" spans="6:30" s="197" customFormat="1">
      <c r="F631" s="183"/>
      <c r="G631" s="184"/>
      <c r="H631" s="194"/>
      <c r="I631" s="195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</row>
    <row r="632" spans="6:30" s="197" customFormat="1">
      <c r="F632" s="183"/>
      <c r="G632" s="184"/>
      <c r="H632" s="194"/>
      <c r="I632" s="195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</row>
    <row r="633" spans="6:30" s="197" customFormat="1">
      <c r="F633" s="183"/>
      <c r="G633" s="184"/>
      <c r="H633" s="194"/>
      <c r="I633" s="195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</row>
    <row r="634" spans="6:30" s="197" customFormat="1">
      <c r="F634" s="183"/>
      <c r="G634" s="184"/>
      <c r="H634" s="194"/>
      <c r="I634" s="195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</row>
    <row r="635" spans="6:30" s="197" customFormat="1">
      <c r="F635" s="183"/>
      <c r="G635" s="184"/>
      <c r="H635" s="194"/>
      <c r="I635" s="195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</row>
    <row r="636" spans="6:30" s="197" customFormat="1">
      <c r="F636" s="183"/>
      <c r="G636" s="184"/>
      <c r="H636" s="194"/>
      <c r="I636" s="195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</row>
    <row r="637" spans="6:30" s="197" customFormat="1">
      <c r="F637" s="183"/>
      <c r="G637" s="184"/>
      <c r="H637" s="194"/>
      <c r="I637" s="195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</row>
    <row r="638" spans="6:30" s="197" customFormat="1">
      <c r="F638" s="183"/>
      <c r="G638" s="184"/>
      <c r="H638" s="194"/>
      <c r="I638" s="195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</row>
    <row r="639" spans="6:30" s="197" customFormat="1">
      <c r="F639" s="183"/>
      <c r="G639" s="184"/>
      <c r="H639" s="194"/>
      <c r="I639" s="195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</row>
    <row r="640" spans="6:30" s="197" customFormat="1">
      <c r="F640" s="183"/>
      <c r="G640" s="184"/>
      <c r="H640" s="194"/>
      <c r="I640" s="195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</row>
    <row r="641" spans="6:30" s="197" customFormat="1">
      <c r="F641" s="183"/>
      <c r="G641" s="184"/>
      <c r="H641" s="194"/>
      <c r="I641" s="195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</row>
    <row r="642" spans="6:30" s="197" customFormat="1">
      <c r="F642" s="183"/>
      <c r="G642" s="184"/>
      <c r="H642" s="194"/>
      <c r="I642" s="195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</row>
    <row r="643" spans="6:30" s="197" customFormat="1">
      <c r="F643" s="183"/>
      <c r="G643" s="184"/>
      <c r="H643" s="194"/>
      <c r="I643" s="195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</row>
    <row r="644" spans="6:30" s="197" customFormat="1">
      <c r="F644" s="183"/>
      <c r="G644" s="184"/>
      <c r="H644" s="194"/>
      <c r="I644" s="195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</row>
    <row r="645" spans="6:30" s="197" customFormat="1">
      <c r="F645" s="183"/>
      <c r="G645" s="184"/>
      <c r="H645" s="194"/>
      <c r="I645" s="195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</row>
    <row r="646" spans="6:30" s="197" customFormat="1">
      <c r="F646" s="183"/>
      <c r="G646" s="184"/>
      <c r="H646" s="194"/>
      <c r="I646" s="195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</row>
    <row r="647" spans="6:30" s="197" customFormat="1">
      <c r="F647" s="183"/>
      <c r="G647" s="184"/>
      <c r="H647" s="194"/>
      <c r="I647" s="195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</row>
    <row r="648" spans="6:30" s="197" customFormat="1">
      <c r="F648" s="183"/>
      <c r="G648" s="184"/>
      <c r="H648" s="194"/>
      <c r="I648" s="195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</row>
    <row r="649" spans="6:30" s="197" customFormat="1">
      <c r="F649" s="183"/>
      <c r="G649" s="184"/>
      <c r="H649" s="194"/>
      <c r="I649" s="195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</row>
    <row r="650" spans="6:30" s="197" customFormat="1">
      <c r="F650" s="183"/>
      <c r="G650" s="184"/>
      <c r="H650" s="194"/>
      <c r="I650" s="195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</row>
    <row r="651" spans="6:30" s="197" customFormat="1">
      <c r="F651" s="183"/>
      <c r="G651" s="184"/>
      <c r="H651" s="194"/>
      <c r="I651" s="195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</row>
    <row r="652" spans="6:30" s="197" customFormat="1">
      <c r="F652" s="183"/>
      <c r="G652" s="184"/>
      <c r="H652" s="194"/>
      <c r="I652" s="195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</row>
    <row r="653" spans="6:30" s="197" customFormat="1">
      <c r="F653" s="183"/>
      <c r="G653" s="184"/>
      <c r="H653" s="194"/>
      <c r="I653" s="195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</row>
    <row r="654" spans="6:30" s="197" customFormat="1">
      <c r="F654" s="183"/>
      <c r="G654" s="184"/>
      <c r="H654" s="194"/>
      <c r="I654" s="195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</row>
    <row r="655" spans="6:30" s="197" customFormat="1">
      <c r="F655" s="183"/>
      <c r="G655" s="184"/>
      <c r="H655" s="194"/>
      <c r="I655" s="195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</row>
    <row r="656" spans="6:30" s="197" customFormat="1">
      <c r="F656" s="183"/>
      <c r="G656" s="184"/>
      <c r="H656" s="194"/>
      <c r="I656" s="195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</row>
    <row r="657" spans="6:30" s="197" customFormat="1">
      <c r="F657" s="183"/>
      <c r="G657" s="184"/>
      <c r="H657" s="194"/>
      <c r="I657" s="195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</row>
    <row r="658" spans="6:30" s="197" customFormat="1">
      <c r="F658" s="183"/>
      <c r="G658" s="184"/>
      <c r="H658" s="194"/>
      <c r="I658" s="195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</row>
    <row r="659" spans="6:30" s="197" customFormat="1">
      <c r="F659" s="183"/>
      <c r="G659" s="184"/>
      <c r="H659" s="194"/>
      <c r="I659" s="195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</row>
    <row r="660" spans="6:30" s="197" customFormat="1">
      <c r="F660" s="183"/>
      <c r="G660" s="184"/>
      <c r="H660" s="194"/>
      <c r="I660" s="195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</row>
    <row r="661" spans="6:30" s="197" customFormat="1">
      <c r="F661" s="183"/>
      <c r="G661" s="184"/>
      <c r="H661" s="194"/>
      <c r="I661" s="195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</row>
    <row r="662" spans="6:30" s="197" customFormat="1">
      <c r="F662" s="183"/>
      <c r="G662" s="184"/>
      <c r="H662" s="194"/>
      <c r="I662" s="195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</row>
    <row r="663" spans="6:30" s="197" customFormat="1">
      <c r="F663" s="183"/>
      <c r="G663" s="184"/>
      <c r="H663" s="194"/>
      <c r="I663" s="195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</row>
    <row r="664" spans="6:30" s="197" customFormat="1">
      <c r="F664" s="183"/>
      <c r="G664" s="184"/>
      <c r="H664" s="194"/>
      <c r="I664" s="195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</row>
    <row r="665" spans="6:30" s="197" customFormat="1">
      <c r="F665" s="183"/>
      <c r="G665" s="184"/>
      <c r="H665" s="194"/>
      <c r="I665" s="195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</row>
    <row r="666" spans="6:30" s="197" customFormat="1">
      <c r="F666" s="183"/>
      <c r="G666" s="184"/>
      <c r="H666" s="194"/>
      <c r="I666" s="195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</row>
    <row r="667" spans="6:30" s="197" customFormat="1">
      <c r="F667" s="183"/>
      <c r="G667" s="184"/>
      <c r="H667" s="194"/>
      <c r="I667" s="195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</row>
    <row r="668" spans="6:30" s="197" customFormat="1">
      <c r="F668" s="183"/>
      <c r="G668" s="184"/>
      <c r="H668" s="194"/>
      <c r="I668" s="195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</row>
    <row r="669" spans="6:30" s="197" customFormat="1">
      <c r="F669" s="183"/>
      <c r="G669" s="184"/>
      <c r="H669" s="194"/>
      <c r="I669" s="195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</row>
    <row r="670" spans="6:30" s="197" customFormat="1">
      <c r="F670" s="183"/>
      <c r="G670" s="184"/>
      <c r="H670" s="194"/>
      <c r="I670" s="195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</row>
    <row r="671" spans="6:30" s="197" customFormat="1">
      <c r="F671" s="183"/>
      <c r="G671" s="184"/>
      <c r="H671" s="194"/>
      <c r="I671" s="195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</row>
    <row r="672" spans="6:30" s="197" customFormat="1">
      <c r="F672" s="183"/>
      <c r="G672" s="184"/>
      <c r="H672" s="194"/>
      <c r="I672" s="195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</row>
    <row r="673" spans="6:30" s="197" customFormat="1">
      <c r="F673" s="183"/>
      <c r="G673" s="184"/>
      <c r="H673" s="194"/>
      <c r="I673" s="195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</row>
    <row r="674" spans="6:30" s="197" customFormat="1">
      <c r="F674" s="183"/>
      <c r="G674" s="184"/>
      <c r="H674" s="194"/>
      <c r="I674" s="195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</row>
    <row r="675" spans="6:30" s="197" customFormat="1">
      <c r="F675" s="183"/>
      <c r="G675" s="184"/>
      <c r="H675" s="194"/>
      <c r="I675" s="195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</row>
    <row r="676" spans="6:30" s="197" customFormat="1">
      <c r="F676" s="183"/>
      <c r="G676" s="184"/>
      <c r="H676" s="194"/>
      <c r="I676" s="195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</row>
    <row r="677" spans="6:30" s="197" customFormat="1">
      <c r="F677" s="183"/>
      <c r="G677" s="184"/>
      <c r="H677" s="194"/>
      <c r="I677" s="195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</row>
    <row r="678" spans="6:30" s="197" customFormat="1">
      <c r="F678" s="183"/>
      <c r="G678" s="184"/>
      <c r="H678" s="194"/>
      <c r="I678" s="195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</row>
    <row r="679" spans="6:30" s="197" customFormat="1">
      <c r="F679" s="183"/>
      <c r="G679" s="184"/>
      <c r="H679" s="194"/>
      <c r="I679" s="195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</row>
    <row r="680" spans="6:30" s="197" customFormat="1">
      <c r="F680" s="183"/>
      <c r="G680" s="184"/>
      <c r="H680" s="194"/>
      <c r="I680" s="195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</row>
    <row r="681" spans="6:30" s="197" customFormat="1">
      <c r="F681" s="183"/>
      <c r="G681" s="184"/>
      <c r="H681" s="194"/>
      <c r="I681" s="195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</row>
    <row r="682" spans="6:30" s="197" customFormat="1">
      <c r="F682" s="183"/>
      <c r="G682" s="184"/>
      <c r="H682" s="194"/>
      <c r="I682" s="195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</row>
    <row r="683" spans="6:30" s="197" customFormat="1">
      <c r="F683" s="183"/>
      <c r="G683" s="184"/>
      <c r="H683" s="194"/>
      <c r="I683" s="195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</row>
    <row r="684" spans="6:30" s="197" customFormat="1">
      <c r="F684" s="183"/>
      <c r="G684" s="184"/>
      <c r="H684" s="194"/>
      <c r="I684" s="195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</row>
    <row r="685" spans="6:30" s="197" customFormat="1">
      <c r="F685" s="183"/>
      <c r="G685" s="184"/>
      <c r="H685" s="194"/>
      <c r="I685" s="195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</row>
    <row r="686" spans="6:30" s="197" customFormat="1">
      <c r="F686" s="183"/>
      <c r="G686" s="184"/>
      <c r="H686" s="194"/>
      <c r="I686" s="195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</row>
  </sheetData>
  <sheetProtection sheet="1" objects="1" scenarios="1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7"/>
  <sheetViews>
    <sheetView workbookViewId="0">
      <selection activeCell="H96" sqref="H96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1.855468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4"/>
      <c r="P1" s="54"/>
    </row>
    <row r="2" spans="1:16" ht="11.25" customHeight="1">
      <c r="A2" s="8" t="s">
        <v>36</v>
      </c>
      <c r="B2" s="9"/>
      <c r="C2" s="9" t="str">
        <f>'[8]Krycí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54"/>
      <c r="P2" s="54"/>
    </row>
    <row r="3" spans="1:16" ht="11.25" customHeight="1">
      <c r="A3" s="8" t="s">
        <v>37</v>
      </c>
      <c r="B3" s="9"/>
      <c r="C3" s="9" t="str">
        <f>'[8]Krycí list'!E7</f>
        <v xml:space="preserve">Stoka ´´Q´´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54"/>
      <c r="P3" s="54"/>
    </row>
    <row r="4" spans="1:16" ht="11.25" customHeight="1">
      <c r="A4" s="8" t="s">
        <v>38</v>
      </c>
      <c r="B4" s="9"/>
      <c r="C4" s="9" t="str">
        <f>'[8]Krycí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54"/>
      <c r="P4" s="54"/>
    </row>
    <row r="5" spans="1:16" ht="11.25" customHeight="1">
      <c r="A5" s="9" t="s">
        <v>39</v>
      </c>
      <c r="B5" s="9"/>
      <c r="C5" s="9" t="str">
        <f>'[8]Krycí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54"/>
      <c r="P5" s="54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54"/>
      <c r="P6" s="54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54"/>
      <c r="P7" s="54"/>
    </row>
    <row r="8" spans="1:16" ht="11.25" customHeight="1">
      <c r="A8" s="9" t="s">
        <v>41</v>
      </c>
      <c r="B8" s="9"/>
      <c r="C8" s="9" t="str">
        <f>'[8]Krycí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54"/>
      <c r="P8" s="54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54"/>
      <c r="P9" s="54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4"/>
      <c r="P10" s="54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55" t="s">
        <v>55</v>
      </c>
      <c r="P11" s="56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57">
        <v>11</v>
      </c>
      <c r="P12" s="58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59"/>
      <c r="P13" s="60"/>
    </row>
    <row r="14" spans="1:16" s="65" customFormat="1" ht="12.75" customHeight="1">
      <c r="A14" s="61"/>
      <c r="B14" s="62" t="s">
        <v>57</v>
      </c>
      <c r="C14" s="61"/>
      <c r="D14" s="61" t="s">
        <v>58</v>
      </c>
      <c r="E14" s="61" t="s">
        <v>59</v>
      </c>
      <c r="F14" s="61"/>
      <c r="G14" s="61"/>
      <c r="H14" s="61"/>
      <c r="I14" s="63">
        <f>I15+I53+I59+I63+I67+I74+I95+I103</f>
        <v>946772.12400000007</v>
      </c>
      <c r="J14" s="61"/>
      <c r="K14" s="64">
        <f>K15+K53+K59+K63+K67+K74+K95+K103</f>
        <v>5142.7517912921403</v>
      </c>
      <c r="L14" s="61"/>
      <c r="M14" s="64">
        <f>M15+M53+M59+M63+M67+M74+M95+M103</f>
        <v>529.19269999999995</v>
      </c>
      <c r="N14" s="61"/>
      <c r="P14" s="66" t="s">
        <v>60</v>
      </c>
    </row>
    <row r="15" spans="1:16" s="65" customFormat="1" ht="12.75" customHeight="1">
      <c r="B15" s="67" t="s">
        <v>57</v>
      </c>
      <c r="D15" s="68" t="s">
        <v>61</v>
      </c>
      <c r="E15" s="68" t="s">
        <v>62</v>
      </c>
      <c r="I15" s="69">
        <f>SUM(I16:I52)</f>
        <v>471612.625</v>
      </c>
      <c r="K15" s="70">
        <f>SUM(K16:K52)</f>
        <v>3310.3700141493118</v>
      </c>
      <c r="M15" s="70">
        <f>SUM(M16:M52)</f>
        <v>522.2509</v>
      </c>
      <c r="P15" s="68" t="s">
        <v>61</v>
      </c>
    </row>
    <row r="16" spans="1:16" s="72" customFormat="1" ht="12.75" customHeight="1">
      <c r="A16" s="71" t="s">
        <v>61</v>
      </c>
      <c r="B16" s="71" t="s">
        <v>63</v>
      </c>
      <c r="C16" s="71" t="s">
        <v>64</v>
      </c>
      <c r="D16" s="72" t="s">
        <v>65</v>
      </c>
      <c r="E16" s="72" t="s">
        <v>66</v>
      </c>
      <c r="F16" s="71" t="s">
        <v>67</v>
      </c>
      <c r="G16" s="73">
        <v>1.544</v>
      </c>
      <c r="H16" s="74">
        <v>810</v>
      </c>
      <c r="I16" s="74">
        <f t="shared" ref="I16:I52" si="0">ROUND(G16*H16,3)</f>
        <v>1250.6400000000001</v>
      </c>
      <c r="J16" s="75">
        <v>0</v>
      </c>
      <c r="K16" s="73">
        <f t="shared" ref="K16:K52" si="1">G16*J16</f>
        <v>0</v>
      </c>
      <c r="L16" s="75">
        <v>0</v>
      </c>
      <c r="M16" s="73">
        <f t="shared" ref="M16:M52" si="2">G16*L16</f>
        <v>0</v>
      </c>
      <c r="N16" s="76"/>
      <c r="O16" s="77">
        <v>4</v>
      </c>
      <c r="P16" s="72" t="s">
        <v>68</v>
      </c>
    </row>
    <row r="17" spans="1:16" s="223" customFormat="1" ht="12.75" customHeight="1">
      <c r="A17" s="222" t="s">
        <v>68</v>
      </c>
      <c r="B17" s="222" t="s">
        <v>63</v>
      </c>
      <c r="C17" s="222" t="s">
        <v>64</v>
      </c>
      <c r="D17" s="223" t="s">
        <v>428</v>
      </c>
      <c r="E17" s="223" t="s">
        <v>429</v>
      </c>
      <c r="F17" s="222" t="s">
        <v>225</v>
      </c>
      <c r="G17" s="224">
        <v>191</v>
      </c>
      <c r="H17" s="225">
        <v>8.52</v>
      </c>
      <c r="I17" s="225">
        <f t="shared" si="0"/>
        <v>1627.32</v>
      </c>
      <c r="J17" s="226">
        <v>0</v>
      </c>
      <c r="K17" s="224">
        <f t="shared" si="1"/>
        <v>0</v>
      </c>
      <c r="L17" s="226">
        <v>0</v>
      </c>
      <c r="M17" s="224">
        <f t="shared" si="2"/>
        <v>0</v>
      </c>
      <c r="N17" s="227"/>
      <c r="O17" s="228">
        <v>4</v>
      </c>
      <c r="P17" s="223" t="s">
        <v>68</v>
      </c>
    </row>
    <row r="18" spans="1:16" s="223" customFormat="1" ht="12.75" customHeight="1">
      <c r="A18" s="222" t="s">
        <v>73</v>
      </c>
      <c r="B18" s="222" t="s">
        <v>63</v>
      </c>
      <c r="C18" s="222" t="s">
        <v>64</v>
      </c>
      <c r="D18" s="223" t="s">
        <v>430</v>
      </c>
      <c r="E18" s="223" t="s">
        <v>431</v>
      </c>
      <c r="F18" s="222" t="s">
        <v>225</v>
      </c>
      <c r="G18" s="224">
        <v>191</v>
      </c>
      <c r="H18" s="225">
        <v>13.25</v>
      </c>
      <c r="I18" s="225">
        <f t="shared" si="0"/>
        <v>2530.75</v>
      </c>
      <c r="J18" s="226">
        <v>1.5204999999999999E-5</v>
      </c>
      <c r="K18" s="224">
        <f t="shared" si="1"/>
        <v>2.9041549999999998E-3</v>
      </c>
      <c r="L18" s="226">
        <v>0</v>
      </c>
      <c r="M18" s="224">
        <f t="shared" si="2"/>
        <v>0</v>
      </c>
      <c r="N18" s="227"/>
      <c r="O18" s="228">
        <v>4</v>
      </c>
      <c r="P18" s="223" t="s">
        <v>68</v>
      </c>
    </row>
    <row r="19" spans="1:16" s="72" customFormat="1" ht="12.75" customHeight="1">
      <c r="A19" s="71" t="s">
        <v>76</v>
      </c>
      <c r="B19" s="71" t="s">
        <v>63</v>
      </c>
      <c r="C19" s="71" t="s">
        <v>69</v>
      </c>
      <c r="D19" s="72" t="s">
        <v>70</v>
      </c>
      <c r="E19" s="72" t="s">
        <v>71</v>
      </c>
      <c r="F19" s="71" t="s">
        <v>72</v>
      </c>
      <c r="G19" s="73">
        <v>303.39999999999998</v>
      </c>
      <c r="H19" s="74">
        <v>1.1000000000000001</v>
      </c>
      <c r="I19" s="74">
        <f t="shared" si="0"/>
        <v>333.74</v>
      </c>
      <c r="J19" s="75">
        <v>0</v>
      </c>
      <c r="K19" s="73">
        <f t="shared" si="1"/>
        <v>0</v>
      </c>
      <c r="L19" s="75">
        <v>0.24</v>
      </c>
      <c r="M19" s="73">
        <f t="shared" si="2"/>
        <v>72.815999999999988</v>
      </c>
      <c r="N19" s="76"/>
      <c r="O19" s="77">
        <v>4</v>
      </c>
      <c r="P19" s="72" t="s">
        <v>68</v>
      </c>
    </row>
    <row r="20" spans="1:16" s="72" customFormat="1" ht="12.75" customHeight="1">
      <c r="A20" s="71" t="s">
        <v>79</v>
      </c>
      <c r="B20" s="71" t="s">
        <v>63</v>
      </c>
      <c r="C20" s="71" t="s">
        <v>69</v>
      </c>
      <c r="D20" s="72" t="s">
        <v>74</v>
      </c>
      <c r="E20" s="72" t="s">
        <v>75</v>
      </c>
      <c r="F20" s="71" t="s">
        <v>72</v>
      </c>
      <c r="G20" s="73">
        <v>226.1</v>
      </c>
      <c r="H20" s="74">
        <v>2.35</v>
      </c>
      <c r="I20" s="74">
        <f t="shared" si="0"/>
        <v>531.33500000000004</v>
      </c>
      <c r="J20" s="75">
        <v>0</v>
      </c>
      <c r="K20" s="73">
        <f t="shared" si="1"/>
        <v>0</v>
      </c>
      <c r="L20" s="75">
        <v>0.4</v>
      </c>
      <c r="M20" s="73">
        <f t="shared" si="2"/>
        <v>90.44</v>
      </c>
      <c r="N20" s="76"/>
      <c r="O20" s="77">
        <v>4</v>
      </c>
      <c r="P20" s="72" t="s">
        <v>68</v>
      </c>
    </row>
    <row r="21" spans="1:16" s="72" customFormat="1" ht="12.75" customHeight="1">
      <c r="A21" s="71" t="s">
        <v>82</v>
      </c>
      <c r="B21" s="71" t="s">
        <v>63</v>
      </c>
      <c r="C21" s="71" t="s">
        <v>69</v>
      </c>
      <c r="D21" s="72" t="s">
        <v>77</v>
      </c>
      <c r="E21" s="72" t="s">
        <v>78</v>
      </c>
      <c r="F21" s="71" t="s">
        <v>72</v>
      </c>
      <c r="G21" s="73">
        <v>512.95299999999997</v>
      </c>
      <c r="H21" s="74">
        <v>8.7200000000000006</v>
      </c>
      <c r="I21" s="74">
        <f t="shared" si="0"/>
        <v>4472.95</v>
      </c>
      <c r="J21" s="75">
        <v>0</v>
      </c>
      <c r="K21" s="73">
        <f t="shared" si="1"/>
        <v>0</v>
      </c>
      <c r="L21" s="75">
        <v>0.5</v>
      </c>
      <c r="M21" s="73">
        <f t="shared" si="2"/>
        <v>256.47649999999999</v>
      </c>
      <c r="N21" s="76"/>
      <c r="O21" s="77">
        <v>4</v>
      </c>
      <c r="P21" s="72" t="s">
        <v>68</v>
      </c>
    </row>
    <row r="22" spans="1:16" s="72" customFormat="1" ht="12.75" customHeight="1">
      <c r="A22" s="71" t="s">
        <v>86</v>
      </c>
      <c r="B22" s="71" t="s">
        <v>63</v>
      </c>
      <c r="C22" s="71" t="s">
        <v>69</v>
      </c>
      <c r="D22" s="72" t="s">
        <v>80</v>
      </c>
      <c r="E22" s="72" t="s">
        <v>81</v>
      </c>
      <c r="F22" s="71" t="s">
        <v>72</v>
      </c>
      <c r="G22" s="73">
        <v>566.4</v>
      </c>
      <c r="H22" s="74">
        <v>5.96</v>
      </c>
      <c r="I22" s="74">
        <f t="shared" si="0"/>
        <v>3375.7440000000001</v>
      </c>
      <c r="J22" s="75">
        <v>0</v>
      </c>
      <c r="K22" s="73">
        <f t="shared" si="1"/>
        <v>0</v>
      </c>
      <c r="L22" s="75">
        <v>0.18099999999999999</v>
      </c>
      <c r="M22" s="73">
        <f t="shared" si="2"/>
        <v>102.51839999999999</v>
      </c>
      <c r="N22" s="76"/>
      <c r="O22" s="77">
        <v>4</v>
      </c>
      <c r="P22" s="72" t="s">
        <v>68</v>
      </c>
    </row>
    <row r="23" spans="1:16" s="72" customFormat="1" ht="12.75" customHeight="1">
      <c r="A23" s="71" t="s">
        <v>90</v>
      </c>
      <c r="B23" s="71" t="s">
        <v>63</v>
      </c>
      <c r="C23" s="71" t="s">
        <v>64</v>
      </c>
      <c r="D23" s="72" t="s">
        <v>83</v>
      </c>
      <c r="E23" s="72" t="s">
        <v>84</v>
      </c>
      <c r="F23" s="71" t="s">
        <v>85</v>
      </c>
      <c r="G23" s="73">
        <v>1710</v>
      </c>
      <c r="H23" s="74">
        <v>3.54</v>
      </c>
      <c r="I23" s="74">
        <f t="shared" si="0"/>
        <v>6053.4</v>
      </c>
      <c r="J23" s="75">
        <v>3.6671999999999997E-5</v>
      </c>
      <c r="K23" s="73">
        <f t="shared" si="1"/>
        <v>6.2709119999999993E-2</v>
      </c>
      <c r="L23" s="75">
        <v>0</v>
      </c>
      <c r="M23" s="73">
        <f t="shared" si="2"/>
        <v>0</v>
      </c>
      <c r="N23" s="76"/>
      <c r="O23" s="77">
        <v>4</v>
      </c>
      <c r="P23" s="72" t="s">
        <v>68</v>
      </c>
    </row>
    <row r="24" spans="1:16" s="72" customFormat="1" ht="12.75" customHeight="1">
      <c r="A24" s="71" t="s">
        <v>94</v>
      </c>
      <c r="B24" s="71" t="s">
        <v>63</v>
      </c>
      <c r="C24" s="71" t="s">
        <v>64</v>
      </c>
      <c r="D24" s="72" t="s">
        <v>87</v>
      </c>
      <c r="E24" s="72" t="s">
        <v>88</v>
      </c>
      <c r="F24" s="71" t="s">
        <v>89</v>
      </c>
      <c r="G24" s="73">
        <v>142.5</v>
      </c>
      <c r="H24" s="74">
        <v>12.5</v>
      </c>
      <c r="I24" s="74">
        <f t="shared" si="0"/>
        <v>1781.25</v>
      </c>
      <c r="J24" s="75">
        <v>0</v>
      </c>
      <c r="K24" s="73">
        <f t="shared" si="1"/>
        <v>0</v>
      </c>
      <c r="L24" s="75">
        <v>0</v>
      </c>
      <c r="M24" s="73">
        <f t="shared" si="2"/>
        <v>0</v>
      </c>
      <c r="N24" s="76"/>
      <c r="O24" s="77">
        <v>4</v>
      </c>
      <c r="P24" s="72" t="s">
        <v>68</v>
      </c>
    </row>
    <row r="25" spans="1:16" s="72" customFormat="1" ht="12.75" customHeight="1">
      <c r="A25" s="71" t="s">
        <v>97</v>
      </c>
      <c r="B25" s="71" t="s">
        <v>63</v>
      </c>
      <c r="C25" s="71" t="s">
        <v>64</v>
      </c>
      <c r="D25" s="72" t="s">
        <v>91</v>
      </c>
      <c r="E25" s="72" t="s">
        <v>92</v>
      </c>
      <c r="F25" s="71" t="s">
        <v>93</v>
      </c>
      <c r="G25" s="73">
        <v>8.125</v>
      </c>
      <c r="H25" s="74">
        <v>10.5</v>
      </c>
      <c r="I25" s="74">
        <f t="shared" si="0"/>
        <v>85.313000000000002</v>
      </c>
      <c r="J25" s="75">
        <v>0</v>
      </c>
      <c r="K25" s="73">
        <f t="shared" si="1"/>
        <v>0</v>
      </c>
      <c r="L25" s="75">
        <v>0</v>
      </c>
      <c r="M25" s="73">
        <f t="shared" si="2"/>
        <v>0</v>
      </c>
      <c r="N25" s="76"/>
      <c r="O25" s="77">
        <v>4</v>
      </c>
      <c r="P25" s="72" t="s">
        <v>68</v>
      </c>
    </row>
    <row r="26" spans="1:16" s="72" customFormat="1" ht="12.75" customHeight="1">
      <c r="A26" s="71" t="s">
        <v>100</v>
      </c>
      <c r="B26" s="71" t="s">
        <v>63</v>
      </c>
      <c r="C26" s="71" t="s">
        <v>64</v>
      </c>
      <c r="D26" s="72" t="s">
        <v>95</v>
      </c>
      <c r="E26" s="72" t="s">
        <v>96</v>
      </c>
      <c r="F26" s="71" t="s">
        <v>93</v>
      </c>
      <c r="G26" s="73">
        <v>8.125</v>
      </c>
      <c r="H26" s="74">
        <v>1.48</v>
      </c>
      <c r="I26" s="74">
        <f t="shared" si="0"/>
        <v>12.025</v>
      </c>
      <c r="J26" s="75">
        <v>0</v>
      </c>
      <c r="K26" s="73">
        <f t="shared" si="1"/>
        <v>0</v>
      </c>
      <c r="L26" s="75">
        <v>0</v>
      </c>
      <c r="M26" s="73">
        <f t="shared" si="2"/>
        <v>0</v>
      </c>
      <c r="N26" s="76"/>
      <c r="O26" s="77">
        <v>4</v>
      </c>
      <c r="P26" s="72" t="s">
        <v>68</v>
      </c>
    </row>
    <row r="27" spans="1:16" s="72" customFormat="1" ht="12.75" customHeight="1">
      <c r="A27" s="71" t="s">
        <v>103</v>
      </c>
      <c r="B27" s="71" t="s">
        <v>63</v>
      </c>
      <c r="C27" s="71" t="s">
        <v>64</v>
      </c>
      <c r="D27" s="72" t="s">
        <v>98</v>
      </c>
      <c r="E27" s="72" t="s">
        <v>99</v>
      </c>
      <c r="F27" s="71" t="s">
        <v>93</v>
      </c>
      <c r="G27" s="73">
        <v>32.499000000000002</v>
      </c>
      <c r="H27" s="74">
        <v>14.12</v>
      </c>
      <c r="I27" s="74">
        <f t="shared" si="0"/>
        <v>458.88600000000002</v>
      </c>
      <c r="J27" s="75">
        <v>0</v>
      </c>
      <c r="K27" s="73">
        <f t="shared" si="1"/>
        <v>0</v>
      </c>
      <c r="L27" s="75">
        <v>0</v>
      </c>
      <c r="M27" s="73">
        <f t="shared" si="2"/>
        <v>0</v>
      </c>
      <c r="N27" s="76"/>
      <c r="O27" s="77">
        <v>4</v>
      </c>
      <c r="P27" s="72" t="s">
        <v>68</v>
      </c>
    </row>
    <row r="28" spans="1:16" s="72" customFormat="1" ht="12.75" customHeight="1">
      <c r="A28" s="71" t="s">
        <v>106</v>
      </c>
      <c r="B28" s="71" t="s">
        <v>63</v>
      </c>
      <c r="C28" s="71" t="s">
        <v>64</v>
      </c>
      <c r="D28" s="72" t="s">
        <v>101</v>
      </c>
      <c r="E28" s="72" t="s">
        <v>102</v>
      </c>
      <c r="F28" s="71" t="s">
        <v>93</v>
      </c>
      <c r="G28" s="73">
        <v>32.499000000000002</v>
      </c>
      <c r="H28" s="74">
        <v>1.48</v>
      </c>
      <c r="I28" s="74">
        <f t="shared" si="0"/>
        <v>48.098999999999997</v>
      </c>
      <c r="J28" s="75">
        <v>0</v>
      </c>
      <c r="K28" s="73">
        <f t="shared" si="1"/>
        <v>0</v>
      </c>
      <c r="L28" s="75">
        <v>0</v>
      </c>
      <c r="M28" s="73">
        <f t="shared" si="2"/>
        <v>0</v>
      </c>
      <c r="N28" s="76"/>
      <c r="O28" s="77">
        <v>4</v>
      </c>
      <c r="P28" s="72" t="s">
        <v>68</v>
      </c>
    </row>
    <row r="29" spans="1:16" s="72" customFormat="1" ht="12.75" customHeight="1">
      <c r="A29" s="71" t="s">
        <v>109</v>
      </c>
      <c r="B29" s="71" t="s">
        <v>63</v>
      </c>
      <c r="C29" s="71" t="s">
        <v>64</v>
      </c>
      <c r="D29" s="72" t="s">
        <v>104</v>
      </c>
      <c r="E29" s="72" t="s">
        <v>105</v>
      </c>
      <c r="F29" s="71" t="s">
        <v>93</v>
      </c>
      <c r="G29" s="73">
        <v>13.541</v>
      </c>
      <c r="H29" s="74">
        <v>35.549999999999997</v>
      </c>
      <c r="I29" s="74">
        <f t="shared" si="0"/>
        <v>481.38299999999998</v>
      </c>
      <c r="J29" s="75">
        <v>3.5120289999999998E-3</v>
      </c>
      <c r="K29" s="73">
        <f t="shared" si="1"/>
        <v>4.7556384688999996E-2</v>
      </c>
      <c r="L29" s="75">
        <v>0</v>
      </c>
      <c r="M29" s="73">
        <f t="shared" si="2"/>
        <v>0</v>
      </c>
      <c r="N29" s="76"/>
      <c r="O29" s="77">
        <v>4</v>
      </c>
      <c r="P29" s="72" t="s">
        <v>68</v>
      </c>
    </row>
    <row r="30" spans="1:16" s="72" customFormat="1" ht="12.75" customHeight="1">
      <c r="A30" s="71" t="s">
        <v>112</v>
      </c>
      <c r="B30" s="71" t="s">
        <v>63</v>
      </c>
      <c r="C30" s="71" t="s">
        <v>64</v>
      </c>
      <c r="D30" s="72" t="s">
        <v>107</v>
      </c>
      <c r="E30" s="72" t="s">
        <v>108</v>
      </c>
      <c r="F30" s="71" t="s">
        <v>93</v>
      </c>
      <c r="G30" s="73">
        <v>973.71799999999996</v>
      </c>
      <c r="H30" s="74">
        <v>14.97</v>
      </c>
      <c r="I30" s="74">
        <f t="shared" si="0"/>
        <v>14576.558000000001</v>
      </c>
      <c r="J30" s="75">
        <v>0</v>
      </c>
      <c r="K30" s="73">
        <f t="shared" si="1"/>
        <v>0</v>
      </c>
      <c r="L30" s="75">
        <v>0</v>
      </c>
      <c r="M30" s="73">
        <f t="shared" si="2"/>
        <v>0</v>
      </c>
      <c r="N30" s="76"/>
      <c r="O30" s="77">
        <v>4</v>
      </c>
      <c r="P30" s="72" t="s">
        <v>68</v>
      </c>
    </row>
    <row r="31" spans="1:16" s="72" customFormat="1" ht="12.75" customHeight="1">
      <c r="A31" s="71" t="s">
        <v>115</v>
      </c>
      <c r="B31" s="71" t="s">
        <v>63</v>
      </c>
      <c r="C31" s="71" t="s">
        <v>64</v>
      </c>
      <c r="D31" s="72" t="s">
        <v>110</v>
      </c>
      <c r="E31" s="72" t="s">
        <v>111</v>
      </c>
      <c r="F31" s="71" t="s">
        <v>93</v>
      </c>
      <c r="G31" s="73">
        <v>973.71799999999996</v>
      </c>
      <c r="H31" s="74">
        <v>1.48</v>
      </c>
      <c r="I31" s="74">
        <f t="shared" si="0"/>
        <v>1441.1030000000001</v>
      </c>
      <c r="J31" s="75">
        <v>0</v>
      </c>
      <c r="K31" s="73">
        <f t="shared" si="1"/>
        <v>0</v>
      </c>
      <c r="L31" s="75">
        <v>0</v>
      </c>
      <c r="M31" s="73">
        <f t="shared" si="2"/>
        <v>0</v>
      </c>
      <c r="N31" s="76"/>
      <c r="O31" s="77">
        <v>4</v>
      </c>
      <c r="P31" s="72" t="s">
        <v>68</v>
      </c>
    </row>
    <row r="32" spans="1:16" s="72" customFormat="1" ht="12.75" customHeight="1">
      <c r="A32" s="71" t="s">
        <v>117</v>
      </c>
      <c r="B32" s="71" t="s">
        <v>63</v>
      </c>
      <c r="C32" s="71" t="s">
        <v>64</v>
      </c>
      <c r="D32" s="72" t="s">
        <v>113</v>
      </c>
      <c r="E32" s="72" t="s">
        <v>114</v>
      </c>
      <c r="F32" s="71" t="s">
        <v>93</v>
      </c>
      <c r="G32" s="73">
        <v>3894.87</v>
      </c>
      <c r="H32" s="74">
        <v>25.8</v>
      </c>
      <c r="I32" s="74">
        <f t="shared" si="0"/>
        <v>100487.64599999999</v>
      </c>
      <c r="J32" s="75">
        <v>0</v>
      </c>
      <c r="K32" s="73">
        <f t="shared" si="1"/>
        <v>0</v>
      </c>
      <c r="L32" s="75">
        <v>0</v>
      </c>
      <c r="M32" s="73">
        <f t="shared" si="2"/>
        <v>0</v>
      </c>
      <c r="N32" s="76"/>
      <c r="O32" s="77">
        <v>4</v>
      </c>
      <c r="P32" s="72" t="s">
        <v>68</v>
      </c>
    </row>
    <row r="33" spans="1:16" s="72" customFormat="1" ht="12.75" customHeight="1">
      <c r="A33" s="71" t="s">
        <v>120</v>
      </c>
      <c r="B33" s="71" t="s">
        <v>63</v>
      </c>
      <c r="C33" s="71" t="s">
        <v>64</v>
      </c>
      <c r="D33" s="72" t="s">
        <v>116</v>
      </c>
      <c r="E33" s="72" t="s">
        <v>102</v>
      </c>
      <c r="F33" s="71" t="s">
        <v>93</v>
      </c>
      <c r="G33" s="73">
        <v>3894.87</v>
      </c>
      <c r="H33" s="74">
        <v>1.48</v>
      </c>
      <c r="I33" s="74">
        <f t="shared" si="0"/>
        <v>5764.4080000000004</v>
      </c>
      <c r="J33" s="75">
        <v>0</v>
      </c>
      <c r="K33" s="73">
        <f t="shared" si="1"/>
        <v>0</v>
      </c>
      <c r="L33" s="75">
        <v>0</v>
      </c>
      <c r="M33" s="73">
        <f t="shared" si="2"/>
        <v>0</v>
      </c>
      <c r="N33" s="76"/>
      <c r="O33" s="77">
        <v>4</v>
      </c>
      <c r="P33" s="72" t="s">
        <v>68</v>
      </c>
    </row>
    <row r="34" spans="1:16" s="72" customFormat="1" ht="12.75" customHeight="1">
      <c r="A34" s="71" t="s">
        <v>124</v>
      </c>
      <c r="B34" s="71" t="s">
        <v>63</v>
      </c>
      <c r="C34" s="71" t="s">
        <v>64</v>
      </c>
      <c r="D34" s="72" t="s">
        <v>118</v>
      </c>
      <c r="E34" s="72" t="s">
        <v>119</v>
      </c>
      <c r="F34" s="71" t="s">
        <v>93</v>
      </c>
      <c r="G34" s="73">
        <v>1622.8630000000001</v>
      </c>
      <c r="H34" s="74">
        <v>40.1</v>
      </c>
      <c r="I34" s="74">
        <f t="shared" si="0"/>
        <v>65076.805999999997</v>
      </c>
      <c r="J34" s="75">
        <v>1.0656521E-2</v>
      </c>
      <c r="K34" s="73">
        <f t="shared" si="1"/>
        <v>17.294073639623001</v>
      </c>
      <c r="L34" s="75">
        <v>0</v>
      </c>
      <c r="M34" s="73">
        <f t="shared" si="2"/>
        <v>0</v>
      </c>
      <c r="N34" s="76"/>
      <c r="O34" s="77">
        <v>4</v>
      </c>
      <c r="P34" s="72" t="s">
        <v>68</v>
      </c>
    </row>
    <row r="35" spans="1:16" s="72" customFormat="1" ht="12.75" customHeight="1">
      <c r="A35" s="71" t="s">
        <v>129</v>
      </c>
      <c r="B35" s="71" t="s">
        <v>63</v>
      </c>
      <c r="C35" s="71" t="s">
        <v>64</v>
      </c>
      <c r="D35" s="72" t="s">
        <v>121</v>
      </c>
      <c r="E35" s="72" t="s">
        <v>122</v>
      </c>
      <c r="F35" s="71" t="s">
        <v>123</v>
      </c>
      <c r="G35" s="73">
        <v>9</v>
      </c>
      <c r="H35" s="74">
        <v>855</v>
      </c>
      <c r="I35" s="74">
        <f t="shared" si="0"/>
        <v>7695</v>
      </c>
      <c r="J35" s="75">
        <v>2.8998224999999999E-2</v>
      </c>
      <c r="K35" s="73">
        <f t="shared" si="1"/>
        <v>0.26098402500000001</v>
      </c>
      <c r="L35" s="75">
        <v>0</v>
      </c>
      <c r="M35" s="73">
        <f t="shared" si="2"/>
        <v>0</v>
      </c>
      <c r="N35" s="76"/>
      <c r="O35" s="77">
        <v>4</v>
      </c>
      <c r="P35" s="72" t="s">
        <v>68</v>
      </c>
    </row>
    <row r="36" spans="1:16" s="72" customFormat="1" ht="12.75" customHeight="1">
      <c r="A36" s="78" t="s">
        <v>132</v>
      </c>
      <c r="B36" s="78" t="s">
        <v>125</v>
      </c>
      <c r="C36" s="78" t="s">
        <v>126</v>
      </c>
      <c r="D36" s="79" t="s">
        <v>127</v>
      </c>
      <c r="E36" s="79" t="s">
        <v>128</v>
      </c>
      <c r="F36" s="78" t="s">
        <v>123</v>
      </c>
      <c r="G36" s="80">
        <v>9</v>
      </c>
      <c r="H36" s="81">
        <v>412.2</v>
      </c>
      <c r="I36" s="81">
        <f t="shared" si="0"/>
        <v>3709.8</v>
      </c>
      <c r="J36" s="82">
        <v>2.58E-2</v>
      </c>
      <c r="K36" s="80">
        <f t="shared" si="1"/>
        <v>0.23219999999999999</v>
      </c>
      <c r="L36" s="82">
        <v>0</v>
      </c>
      <c r="M36" s="80">
        <f t="shared" si="2"/>
        <v>0</v>
      </c>
      <c r="N36" s="83"/>
      <c r="O36" s="84">
        <v>8</v>
      </c>
      <c r="P36" s="79" t="s">
        <v>68</v>
      </c>
    </row>
    <row r="37" spans="1:16" s="72" customFormat="1" ht="12.75" customHeight="1">
      <c r="A37" s="71" t="s">
        <v>135</v>
      </c>
      <c r="B37" s="71" t="s">
        <v>63</v>
      </c>
      <c r="C37" s="71" t="s">
        <v>64</v>
      </c>
      <c r="D37" s="72" t="s">
        <v>130</v>
      </c>
      <c r="E37" s="72" t="s">
        <v>131</v>
      </c>
      <c r="F37" s="71" t="s">
        <v>72</v>
      </c>
      <c r="G37" s="73">
        <v>2404.2489999999998</v>
      </c>
      <c r="H37" s="74">
        <v>3.56</v>
      </c>
      <c r="I37" s="74">
        <f t="shared" si="0"/>
        <v>8559.1260000000002</v>
      </c>
      <c r="J37" s="75">
        <v>2.8197E-2</v>
      </c>
      <c r="K37" s="73">
        <f t="shared" si="1"/>
        <v>67.792609052999993</v>
      </c>
      <c r="L37" s="75">
        <v>0</v>
      </c>
      <c r="M37" s="73">
        <f t="shared" si="2"/>
        <v>0</v>
      </c>
      <c r="N37" s="76"/>
      <c r="O37" s="77">
        <v>4</v>
      </c>
      <c r="P37" s="72" t="s">
        <v>68</v>
      </c>
    </row>
    <row r="38" spans="1:16" s="72" customFormat="1" ht="12.75" customHeight="1">
      <c r="A38" s="71" t="s">
        <v>138</v>
      </c>
      <c r="B38" s="71" t="s">
        <v>63</v>
      </c>
      <c r="C38" s="71" t="s">
        <v>64</v>
      </c>
      <c r="D38" s="72" t="s">
        <v>133</v>
      </c>
      <c r="E38" s="72" t="s">
        <v>134</v>
      </c>
      <c r="F38" s="71" t="s">
        <v>72</v>
      </c>
      <c r="G38" s="73">
        <v>6984.0230000000001</v>
      </c>
      <c r="H38" s="74">
        <v>7.1</v>
      </c>
      <c r="I38" s="74">
        <f t="shared" si="0"/>
        <v>49586.563000000002</v>
      </c>
      <c r="J38" s="75">
        <v>2.6164E-2</v>
      </c>
      <c r="K38" s="73">
        <f t="shared" si="1"/>
        <v>182.72997777200001</v>
      </c>
      <c r="L38" s="75">
        <v>0</v>
      </c>
      <c r="M38" s="73">
        <f t="shared" si="2"/>
        <v>0</v>
      </c>
      <c r="N38" s="76"/>
      <c r="O38" s="77">
        <v>4</v>
      </c>
      <c r="P38" s="72" t="s">
        <v>68</v>
      </c>
    </row>
    <row r="39" spans="1:16" s="72" customFormat="1" ht="12.75" customHeight="1">
      <c r="A39" s="71" t="s">
        <v>141</v>
      </c>
      <c r="B39" s="71" t="s">
        <v>63</v>
      </c>
      <c r="C39" s="71" t="s">
        <v>64</v>
      </c>
      <c r="D39" s="72" t="s">
        <v>136</v>
      </c>
      <c r="E39" s="72" t="s">
        <v>137</v>
      </c>
      <c r="F39" s="71" t="s">
        <v>72</v>
      </c>
      <c r="G39" s="73">
        <v>2404.2489999999998</v>
      </c>
      <c r="H39" s="74">
        <v>2.39</v>
      </c>
      <c r="I39" s="74">
        <f t="shared" si="0"/>
        <v>5746.1549999999997</v>
      </c>
      <c r="J39" s="75">
        <v>0</v>
      </c>
      <c r="K39" s="73">
        <f t="shared" si="1"/>
        <v>0</v>
      </c>
      <c r="L39" s="75">
        <v>0</v>
      </c>
      <c r="M39" s="73">
        <f t="shared" si="2"/>
        <v>0</v>
      </c>
      <c r="N39" s="76"/>
      <c r="O39" s="77">
        <v>4</v>
      </c>
      <c r="P39" s="72" t="s">
        <v>68</v>
      </c>
    </row>
    <row r="40" spans="1:16" s="72" customFormat="1" ht="12.75" customHeight="1">
      <c r="A40" s="71" t="s">
        <v>144</v>
      </c>
      <c r="B40" s="71" t="s">
        <v>63</v>
      </c>
      <c r="C40" s="71" t="s">
        <v>64</v>
      </c>
      <c r="D40" s="72" t="s">
        <v>139</v>
      </c>
      <c r="E40" s="72" t="s">
        <v>140</v>
      </c>
      <c r="F40" s="71" t="s">
        <v>72</v>
      </c>
      <c r="G40" s="73">
        <v>6984.87</v>
      </c>
      <c r="H40" s="74">
        <v>3.5</v>
      </c>
      <c r="I40" s="74">
        <f t="shared" si="0"/>
        <v>24447.044999999998</v>
      </c>
      <c r="J40" s="75">
        <v>0</v>
      </c>
      <c r="K40" s="73">
        <f t="shared" si="1"/>
        <v>0</v>
      </c>
      <c r="L40" s="75">
        <v>0</v>
      </c>
      <c r="M40" s="73">
        <f t="shared" si="2"/>
        <v>0</v>
      </c>
      <c r="N40" s="76"/>
      <c r="O40" s="77">
        <v>4</v>
      </c>
      <c r="P40" s="72" t="s">
        <v>68</v>
      </c>
    </row>
    <row r="41" spans="1:16" s="72" customFormat="1" ht="12.75" customHeight="1">
      <c r="A41" s="71" t="s">
        <v>147</v>
      </c>
      <c r="B41" s="71" t="s">
        <v>63</v>
      </c>
      <c r="C41" s="71" t="s">
        <v>64</v>
      </c>
      <c r="D41" s="72" t="s">
        <v>142</v>
      </c>
      <c r="E41" s="72" t="s">
        <v>427</v>
      </c>
      <c r="F41" s="71" t="s">
        <v>143</v>
      </c>
      <c r="G41" s="73">
        <v>6545.616</v>
      </c>
      <c r="H41" s="74">
        <v>3.14</v>
      </c>
      <c r="I41" s="74">
        <f t="shared" si="0"/>
        <v>20553.234</v>
      </c>
      <c r="J41" s="75">
        <v>0</v>
      </c>
      <c r="K41" s="73">
        <f t="shared" si="1"/>
        <v>0</v>
      </c>
      <c r="L41" s="75">
        <v>0</v>
      </c>
      <c r="M41" s="73">
        <f t="shared" si="2"/>
        <v>0</v>
      </c>
      <c r="N41" s="76"/>
      <c r="O41" s="77">
        <v>4</v>
      </c>
      <c r="P41" s="72" t="s">
        <v>68</v>
      </c>
    </row>
    <row r="42" spans="1:16" s="72" customFormat="1" ht="12.75" customHeight="1">
      <c r="A42" s="71" t="s">
        <v>150</v>
      </c>
      <c r="B42" s="71" t="s">
        <v>63</v>
      </c>
      <c r="C42" s="71" t="s">
        <v>64</v>
      </c>
      <c r="D42" s="72" t="s">
        <v>145</v>
      </c>
      <c r="E42" s="72" t="s">
        <v>146</v>
      </c>
      <c r="F42" s="71" t="s">
        <v>93</v>
      </c>
      <c r="G42" s="73">
        <v>2219.11</v>
      </c>
      <c r="H42" s="74">
        <v>6.5</v>
      </c>
      <c r="I42" s="74">
        <f t="shared" si="0"/>
        <v>14424.215</v>
      </c>
      <c r="J42" s="75">
        <v>0</v>
      </c>
      <c r="K42" s="73">
        <f t="shared" si="1"/>
        <v>0</v>
      </c>
      <c r="L42" s="75">
        <v>0</v>
      </c>
      <c r="M42" s="73">
        <f t="shared" si="2"/>
        <v>0</v>
      </c>
      <c r="N42" s="76"/>
      <c r="O42" s="77">
        <v>4</v>
      </c>
      <c r="P42" s="72" t="s">
        <v>68</v>
      </c>
    </row>
    <row r="43" spans="1:16" s="72" customFormat="1" ht="12.75" customHeight="1">
      <c r="A43" s="71" t="s">
        <v>153</v>
      </c>
      <c r="B43" s="71" t="s">
        <v>63</v>
      </c>
      <c r="C43" s="71" t="s">
        <v>64</v>
      </c>
      <c r="D43" s="72" t="s">
        <v>148</v>
      </c>
      <c r="E43" s="72" t="s">
        <v>149</v>
      </c>
      <c r="F43" s="71" t="s">
        <v>93</v>
      </c>
      <c r="G43" s="73">
        <v>2219.11</v>
      </c>
      <c r="H43" s="74">
        <v>2.23</v>
      </c>
      <c r="I43" s="74">
        <f t="shared" si="0"/>
        <v>4948.6149999999998</v>
      </c>
      <c r="J43" s="75">
        <v>0</v>
      </c>
      <c r="K43" s="73">
        <f t="shared" si="1"/>
        <v>0</v>
      </c>
      <c r="L43" s="75">
        <v>0</v>
      </c>
      <c r="M43" s="73">
        <f t="shared" si="2"/>
        <v>0</v>
      </c>
      <c r="N43" s="76"/>
      <c r="O43" s="77">
        <v>4</v>
      </c>
      <c r="P43" s="72" t="s">
        <v>68</v>
      </c>
    </row>
    <row r="44" spans="1:16" s="72" customFormat="1" ht="12.75" customHeight="1">
      <c r="A44" s="71" t="s">
        <v>156</v>
      </c>
      <c r="B44" s="71" t="s">
        <v>63</v>
      </c>
      <c r="C44" s="71" t="s">
        <v>64</v>
      </c>
      <c r="D44" s="72" t="s">
        <v>151</v>
      </c>
      <c r="E44" s="72" t="s">
        <v>152</v>
      </c>
      <c r="F44" s="71" t="s">
        <v>93</v>
      </c>
      <c r="G44" s="73">
        <v>2219.11</v>
      </c>
      <c r="H44" s="74">
        <v>1.92</v>
      </c>
      <c r="I44" s="74">
        <f t="shared" si="0"/>
        <v>4260.6909999999998</v>
      </c>
      <c r="J44" s="75">
        <v>0</v>
      </c>
      <c r="K44" s="73">
        <f t="shared" si="1"/>
        <v>0</v>
      </c>
      <c r="L44" s="75">
        <v>0</v>
      </c>
      <c r="M44" s="73">
        <f t="shared" si="2"/>
        <v>0</v>
      </c>
      <c r="N44" s="76"/>
      <c r="O44" s="77">
        <v>4</v>
      </c>
      <c r="P44" s="72" t="s">
        <v>68</v>
      </c>
    </row>
    <row r="45" spans="1:16" s="72" customFormat="1" ht="12.75" customHeight="1">
      <c r="A45" s="71" t="s">
        <v>159</v>
      </c>
      <c r="B45" s="71" t="s">
        <v>63</v>
      </c>
      <c r="C45" s="71" t="s">
        <v>64</v>
      </c>
      <c r="D45" s="72" t="s">
        <v>154</v>
      </c>
      <c r="E45" s="72" t="s">
        <v>155</v>
      </c>
      <c r="F45" s="71" t="s">
        <v>93</v>
      </c>
      <c r="G45" s="73">
        <v>4668.51</v>
      </c>
      <c r="H45" s="74">
        <v>9.85</v>
      </c>
      <c r="I45" s="74">
        <f t="shared" si="0"/>
        <v>45984.824000000001</v>
      </c>
      <c r="J45" s="75">
        <v>0</v>
      </c>
      <c r="K45" s="73">
        <f t="shared" si="1"/>
        <v>0</v>
      </c>
      <c r="L45" s="75">
        <v>0</v>
      </c>
      <c r="M45" s="73">
        <f t="shared" si="2"/>
        <v>0</v>
      </c>
      <c r="N45" s="76"/>
      <c r="O45" s="77">
        <v>4</v>
      </c>
      <c r="P45" s="72" t="s">
        <v>68</v>
      </c>
    </row>
    <row r="46" spans="1:16" s="72" customFormat="1" ht="12.75" customHeight="1">
      <c r="A46" s="71" t="s">
        <v>163</v>
      </c>
      <c r="B46" s="71" t="s">
        <v>63</v>
      </c>
      <c r="C46" s="71" t="s">
        <v>64</v>
      </c>
      <c r="D46" s="72" t="s">
        <v>157</v>
      </c>
      <c r="E46" s="72" t="s">
        <v>158</v>
      </c>
      <c r="F46" s="71" t="s">
        <v>93</v>
      </c>
      <c r="G46" s="73">
        <v>1347.63</v>
      </c>
      <c r="H46" s="74">
        <v>12.59</v>
      </c>
      <c r="I46" s="74">
        <f t="shared" si="0"/>
        <v>16966.662</v>
      </c>
      <c r="J46" s="75">
        <v>0</v>
      </c>
      <c r="K46" s="73">
        <f t="shared" si="1"/>
        <v>0</v>
      </c>
      <c r="L46" s="75">
        <v>0</v>
      </c>
      <c r="M46" s="73">
        <f t="shared" si="2"/>
        <v>0</v>
      </c>
      <c r="N46" s="76"/>
      <c r="O46" s="77">
        <v>4</v>
      </c>
      <c r="P46" s="72" t="s">
        <v>68</v>
      </c>
    </row>
    <row r="47" spans="1:16" s="72" customFormat="1" ht="12.75" customHeight="1">
      <c r="A47" s="78" t="s">
        <v>166</v>
      </c>
      <c r="B47" s="78" t="s">
        <v>125</v>
      </c>
      <c r="C47" s="78" t="s">
        <v>126</v>
      </c>
      <c r="D47" s="79" t="s">
        <v>160</v>
      </c>
      <c r="E47" s="79" t="s">
        <v>161</v>
      </c>
      <c r="F47" s="78" t="s">
        <v>162</v>
      </c>
      <c r="G47" s="80">
        <v>2425.7339999999999</v>
      </c>
      <c r="H47" s="81">
        <v>14.53</v>
      </c>
      <c r="I47" s="81">
        <f t="shared" si="0"/>
        <v>35245.915000000001</v>
      </c>
      <c r="J47" s="82">
        <v>1</v>
      </c>
      <c r="K47" s="80">
        <f t="shared" si="1"/>
        <v>2425.7339999999999</v>
      </c>
      <c r="L47" s="82">
        <v>0</v>
      </c>
      <c r="M47" s="80">
        <f t="shared" si="2"/>
        <v>0</v>
      </c>
      <c r="N47" s="83"/>
      <c r="O47" s="84">
        <v>8</v>
      </c>
      <c r="P47" s="79" t="s">
        <v>68</v>
      </c>
    </row>
    <row r="48" spans="1:16" s="72" customFormat="1" ht="12.75" customHeight="1">
      <c r="A48" s="78" t="s">
        <v>170</v>
      </c>
      <c r="B48" s="78" t="s">
        <v>125</v>
      </c>
      <c r="C48" s="78" t="s">
        <v>126</v>
      </c>
      <c r="D48" s="79" t="s">
        <v>164</v>
      </c>
      <c r="E48" s="79" t="s">
        <v>165</v>
      </c>
      <c r="F48" s="78" t="s">
        <v>162</v>
      </c>
      <c r="G48" s="80">
        <v>615.60699999999997</v>
      </c>
      <c r="H48" s="81">
        <v>13.14</v>
      </c>
      <c r="I48" s="81">
        <f t="shared" si="0"/>
        <v>8089.076</v>
      </c>
      <c r="J48" s="82">
        <v>1</v>
      </c>
      <c r="K48" s="80">
        <f t="shared" si="1"/>
        <v>615.60699999999997</v>
      </c>
      <c r="L48" s="82">
        <v>0</v>
      </c>
      <c r="M48" s="80">
        <f t="shared" si="2"/>
        <v>0</v>
      </c>
      <c r="N48" s="83"/>
      <c r="O48" s="84">
        <v>8</v>
      </c>
      <c r="P48" s="79" t="s">
        <v>68</v>
      </c>
    </row>
    <row r="49" spans="1:16" s="72" customFormat="1" ht="12.75" customHeight="1">
      <c r="A49" s="71" t="s">
        <v>175</v>
      </c>
      <c r="B49" s="71" t="s">
        <v>63</v>
      </c>
      <c r="C49" s="71" t="s">
        <v>167</v>
      </c>
      <c r="D49" s="72" t="s">
        <v>168</v>
      </c>
      <c r="E49" s="72" t="s">
        <v>169</v>
      </c>
      <c r="F49" s="71" t="s">
        <v>72</v>
      </c>
      <c r="G49" s="73">
        <v>1630.174</v>
      </c>
      <c r="H49" s="74">
        <v>2</v>
      </c>
      <c r="I49" s="74">
        <f t="shared" si="0"/>
        <v>3260.348</v>
      </c>
      <c r="J49" s="75">
        <v>0</v>
      </c>
      <c r="K49" s="73">
        <f t="shared" si="1"/>
        <v>0</v>
      </c>
      <c r="L49" s="75">
        <v>0</v>
      </c>
      <c r="M49" s="73">
        <f t="shared" si="2"/>
        <v>0</v>
      </c>
      <c r="N49" s="76"/>
      <c r="O49" s="77">
        <v>4</v>
      </c>
      <c r="P49" s="72" t="s">
        <v>68</v>
      </c>
    </row>
    <row r="50" spans="1:16" s="72" customFormat="1" ht="12.75" customHeight="1">
      <c r="A50" s="78" t="s">
        <v>179</v>
      </c>
      <c r="B50" s="78" t="s">
        <v>125</v>
      </c>
      <c r="C50" s="78" t="s">
        <v>126</v>
      </c>
      <c r="D50" s="79" t="s">
        <v>171</v>
      </c>
      <c r="E50" s="79" t="s">
        <v>172</v>
      </c>
      <c r="F50" s="78" t="s">
        <v>173</v>
      </c>
      <c r="G50" s="80">
        <v>33</v>
      </c>
      <c r="H50" s="81">
        <v>9</v>
      </c>
      <c r="I50" s="81">
        <f t="shared" si="0"/>
        <v>297</v>
      </c>
      <c r="J50" s="82">
        <v>1E-3</v>
      </c>
      <c r="K50" s="80">
        <f t="shared" si="1"/>
        <v>3.3000000000000002E-2</v>
      </c>
      <c r="L50" s="82">
        <v>0</v>
      </c>
      <c r="M50" s="80">
        <f t="shared" si="2"/>
        <v>0</v>
      </c>
      <c r="N50" s="83"/>
      <c r="O50" s="84">
        <v>8</v>
      </c>
      <c r="P50" s="79" t="s">
        <v>68</v>
      </c>
    </row>
    <row r="51" spans="1:16" s="223" customFormat="1" ht="12.75" customHeight="1">
      <c r="A51" s="222" t="s">
        <v>184</v>
      </c>
      <c r="B51" s="222" t="s">
        <v>63</v>
      </c>
      <c r="C51" s="222" t="s">
        <v>432</v>
      </c>
      <c r="D51" s="223" t="s">
        <v>433</v>
      </c>
      <c r="E51" s="223" t="s">
        <v>434</v>
      </c>
      <c r="F51" s="222" t="s">
        <v>225</v>
      </c>
      <c r="G51" s="224">
        <v>191</v>
      </c>
      <c r="H51" s="225">
        <v>10</v>
      </c>
      <c r="I51" s="225">
        <f t="shared" si="0"/>
        <v>1910</v>
      </c>
      <c r="J51" s="226">
        <v>0</v>
      </c>
      <c r="K51" s="224">
        <f t="shared" si="1"/>
        <v>0</v>
      </c>
      <c r="L51" s="226">
        <v>0</v>
      </c>
      <c r="M51" s="224">
        <f t="shared" si="2"/>
        <v>0</v>
      </c>
      <c r="N51" s="227"/>
      <c r="O51" s="228">
        <v>4</v>
      </c>
      <c r="P51" s="223" t="s">
        <v>68</v>
      </c>
    </row>
    <row r="52" spans="1:16" s="223" customFormat="1" ht="12.75" customHeight="1">
      <c r="A52" s="229" t="s">
        <v>188</v>
      </c>
      <c r="B52" s="229" t="s">
        <v>125</v>
      </c>
      <c r="C52" s="229" t="s">
        <v>126</v>
      </c>
      <c r="D52" s="230" t="s">
        <v>435</v>
      </c>
      <c r="E52" s="230" t="s">
        <v>436</v>
      </c>
      <c r="F52" s="229" t="s">
        <v>225</v>
      </c>
      <c r="G52" s="231">
        <v>191</v>
      </c>
      <c r="H52" s="232">
        <v>29</v>
      </c>
      <c r="I52" s="232">
        <f t="shared" si="0"/>
        <v>5539</v>
      </c>
      <c r="J52" s="233">
        <v>3.0000000000000001E-3</v>
      </c>
      <c r="K52" s="231">
        <f t="shared" si="1"/>
        <v>0.57300000000000006</v>
      </c>
      <c r="L52" s="233">
        <v>0</v>
      </c>
      <c r="M52" s="231">
        <f t="shared" si="2"/>
        <v>0</v>
      </c>
      <c r="N52" s="234"/>
      <c r="O52" s="235">
        <v>8</v>
      </c>
      <c r="P52" s="230" t="s">
        <v>68</v>
      </c>
    </row>
    <row r="53" spans="1:16" s="217" customFormat="1" ht="12.75" customHeight="1">
      <c r="B53" s="218" t="s">
        <v>57</v>
      </c>
      <c r="D53" s="219" t="s">
        <v>68</v>
      </c>
      <c r="E53" s="219" t="s">
        <v>174</v>
      </c>
      <c r="I53" s="220">
        <f>SUM(I54:I58)</f>
        <v>25997.194000000003</v>
      </c>
      <c r="K53" s="221">
        <f>SUM(K54:K58)</f>
        <v>429.44788143463501</v>
      </c>
      <c r="M53" s="221">
        <f>SUM(M54:M58)</f>
        <v>0</v>
      </c>
      <c r="P53" s="219" t="s">
        <v>61</v>
      </c>
    </row>
    <row r="54" spans="1:16" s="223" customFormat="1" ht="12.75" customHeight="1">
      <c r="A54" s="222" t="s">
        <v>191</v>
      </c>
      <c r="B54" s="222" t="s">
        <v>63</v>
      </c>
      <c r="C54" s="222" t="s">
        <v>176</v>
      </c>
      <c r="D54" s="223" t="s">
        <v>177</v>
      </c>
      <c r="E54" s="223" t="s">
        <v>178</v>
      </c>
      <c r="F54" s="222" t="s">
        <v>123</v>
      </c>
      <c r="G54" s="224">
        <v>1543.5</v>
      </c>
      <c r="H54" s="225">
        <v>13.65</v>
      </c>
      <c r="I54" s="225">
        <f>ROUND(G54*H54,3)</f>
        <v>21068.775000000001</v>
      </c>
      <c r="J54" s="226">
        <v>0.25686100000000001</v>
      </c>
      <c r="K54" s="224">
        <f>G54*J54</f>
        <v>396.46495350000004</v>
      </c>
      <c r="L54" s="226">
        <v>0</v>
      </c>
      <c r="M54" s="224">
        <f>G54*L54</f>
        <v>0</v>
      </c>
      <c r="N54" s="227"/>
      <c r="O54" s="228">
        <v>4</v>
      </c>
      <c r="P54" s="223" t="s">
        <v>68</v>
      </c>
    </row>
    <row r="55" spans="1:16" s="223" customFormat="1" ht="12.75" customHeight="1">
      <c r="A55" s="222" t="s">
        <v>194</v>
      </c>
      <c r="B55" s="222" t="s">
        <v>63</v>
      </c>
      <c r="C55" s="222" t="s">
        <v>180</v>
      </c>
      <c r="D55" s="223" t="s">
        <v>181</v>
      </c>
      <c r="E55" s="223" t="s">
        <v>182</v>
      </c>
      <c r="F55" s="222" t="s">
        <v>162</v>
      </c>
      <c r="G55" s="224">
        <v>1.6890000000000001</v>
      </c>
      <c r="H55" s="225">
        <v>1525.23</v>
      </c>
      <c r="I55" s="225">
        <f>ROUND(G55*H55,3)</f>
        <v>2576.1129999999998</v>
      </c>
      <c r="J55" s="226">
        <v>1.20296</v>
      </c>
      <c r="K55" s="224">
        <f>G55*J55</f>
        <v>2.0317994399999999</v>
      </c>
      <c r="L55" s="226">
        <v>0</v>
      </c>
      <c r="M55" s="224">
        <f>G55*L55</f>
        <v>0</v>
      </c>
      <c r="N55" s="227"/>
      <c r="O55" s="228">
        <v>4</v>
      </c>
      <c r="P55" s="223" t="s">
        <v>68</v>
      </c>
    </row>
    <row r="56" spans="1:16" s="223" customFormat="1" ht="12.75" customHeight="1">
      <c r="A56" s="222" t="s">
        <v>198</v>
      </c>
      <c r="B56" s="222" t="s">
        <v>63</v>
      </c>
      <c r="C56" s="222" t="s">
        <v>180</v>
      </c>
      <c r="D56" s="223" t="s">
        <v>437</v>
      </c>
      <c r="E56" s="223" t="s">
        <v>438</v>
      </c>
      <c r="F56" s="222" t="s">
        <v>93</v>
      </c>
      <c r="G56" s="224">
        <v>12.895</v>
      </c>
      <c r="H56" s="225">
        <v>137.18</v>
      </c>
      <c r="I56" s="225">
        <f>ROUND(G56*H56,3)</f>
        <v>1768.9359999999999</v>
      </c>
      <c r="J56" s="226">
        <v>2.3778966129999999</v>
      </c>
      <c r="K56" s="224">
        <f>G56*J56</f>
        <v>30.662976824634999</v>
      </c>
      <c r="L56" s="226">
        <v>0</v>
      </c>
      <c r="M56" s="224">
        <f>G56*L56</f>
        <v>0</v>
      </c>
      <c r="N56" s="227"/>
      <c r="O56" s="228">
        <v>4</v>
      </c>
      <c r="P56" s="223" t="s">
        <v>68</v>
      </c>
    </row>
    <row r="57" spans="1:16" s="223" customFormat="1" ht="12.75" customHeight="1">
      <c r="A57" s="222" t="s">
        <v>201</v>
      </c>
      <c r="B57" s="222" t="s">
        <v>63</v>
      </c>
      <c r="C57" s="222" t="s">
        <v>439</v>
      </c>
      <c r="D57" s="223" t="s">
        <v>440</v>
      </c>
      <c r="E57" s="223" t="s">
        <v>441</v>
      </c>
      <c r="F57" s="222" t="s">
        <v>72</v>
      </c>
      <c r="G57" s="224">
        <v>25.79</v>
      </c>
      <c r="H57" s="225">
        <v>18.37</v>
      </c>
      <c r="I57" s="225">
        <f>ROUND(G57*H57,3)</f>
        <v>473.762</v>
      </c>
      <c r="J57" s="226">
        <v>1.1173000000000001E-2</v>
      </c>
      <c r="K57" s="224">
        <f>G57*J57</f>
        <v>0.28815167000000003</v>
      </c>
      <c r="L57" s="226">
        <v>0</v>
      </c>
      <c r="M57" s="224">
        <f>G57*L57</f>
        <v>0</v>
      </c>
      <c r="N57" s="227"/>
      <c r="O57" s="228">
        <v>4</v>
      </c>
      <c r="P57" s="223" t="s">
        <v>68</v>
      </c>
    </row>
    <row r="58" spans="1:16" s="223" customFormat="1" ht="12.75" customHeight="1">
      <c r="A58" s="222" t="s">
        <v>204</v>
      </c>
      <c r="B58" s="222" t="s">
        <v>63</v>
      </c>
      <c r="C58" s="222" t="s">
        <v>439</v>
      </c>
      <c r="D58" s="223" t="s">
        <v>442</v>
      </c>
      <c r="E58" s="223" t="s">
        <v>443</v>
      </c>
      <c r="F58" s="222" t="s">
        <v>72</v>
      </c>
      <c r="G58" s="224">
        <v>25.79</v>
      </c>
      <c r="H58" s="225">
        <v>4.25</v>
      </c>
      <c r="I58" s="225">
        <f>ROUND(G58*H58,3)</f>
        <v>109.608</v>
      </c>
      <c r="J58" s="226">
        <v>0</v>
      </c>
      <c r="K58" s="224">
        <f>G58*J58</f>
        <v>0</v>
      </c>
      <c r="L58" s="226">
        <v>0</v>
      </c>
      <c r="M58" s="224">
        <f>G58*L58</f>
        <v>0</v>
      </c>
      <c r="N58" s="227"/>
      <c r="O58" s="228">
        <v>4</v>
      </c>
      <c r="P58" s="223" t="s">
        <v>68</v>
      </c>
    </row>
    <row r="59" spans="1:16" s="217" customFormat="1" ht="12.75" customHeight="1">
      <c r="B59" s="218" t="s">
        <v>57</v>
      </c>
      <c r="D59" s="219" t="s">
        <v>73</v>
      </c>
      <c r="E59" s="219" t="s">
        <v>183</v>
      </c>
      <c r="I59" s="220">
        <f>SUM(I60:I62)</f>
        <v>12028.504999999999</v>
      </c>
      <c r="K59" s="221">
        <f>SUM(K60:K62)</f>
        <v>25.106409887999998</v>
      </c>
      <c r="M59" s="221">
        <f>SUM(M60:M62)</f>
        <v>0</v>
      </c>
      <c r="P59" s="219" t="s">
        <v>61</v>
      </c>
    </row>
    <row r="60" spans="1:16" s="223" customFormat="1" ht="12.75" customHeight="1">
      <c r="A60" s="222" t="s">
        <v>207</v>
      </c>
      <c r="B60" s="222" t="s">
        <v>63</v>
      </c>
      <c r="C60" s="222" t="s">
        <v>439</v>
      </c>
      <c r="D60" s="223" t="s">
        <v>444</v>
      </c>
      <c r="E60" s="223" t="s">
        <v>445</v>
      </c>
      <c r="F60" s="222" t="s">
        <v>225</v>
      </c>
      <c r="G60" s="224">
        <v>232</v>
      </c>
      <c r="H60" s="225">
        <v>20</v>
      </c>
      <c r="I60" s="225">
        <f>ROUND(G60*H60,3)</f>
        <v>4640</v>
      </c>
      <c r="J60" s="226">
        <v>9.7217284000000001E-2</v>
      </c>
      <c r="K60" s="224">
        <f>G60*J60</f>
        <v>22.554409887999999</v>
      </c>
      <c r="L60" s="226">
        <v>0</v>
      </c>
      <c r="M60" s="224">
        <f>G60*L60</f>
        <v>0</v>
      </c>
      <c r="N60" s="227"/>
      <c r="O60" s="228">
        <v>4</v>
      </c>
      <c r="P60" s="223" t="s">
        <v>68</v>
      </c>
    </row>
    <row r="61" spans="1:16" s="223" customFormat="1" ht="12.75" customHeight="1">
      <c r="A61" s="229" t="s">
        <v>210</v>
      </c>
      <c r="B61" s="229" t="s">
        <v>125</v>
      </c>
      <c r="C61" s="229" t="s">
        <v>126</v>
      </c>
      <c r="D61" s="230" t="s">
        <v>446</v>
      </c>
      <c r="E61" s="230" t="s">
        <v>487</v>
      </c>
      <c r="F61" s="229" t="s">
        <v>225</v>
      </c>
      <c r="G61" s="231">
        <v>232</v>
      </c>
      <c r="H61" s="232">
        <v>10.89</v>
      </c>
      <c r="I61" s="232">
        <f>ROUND(G61*H61,3)</f>
        <v>2526.48</v>
      </c>
      <c r="J61" s="233">
        <v>1.0999999999999999E-2</v>
      </c>
      <c r="K61" s="231">
        <f>G61*J61</f>
        <v>2.552</v>
      </c>
      <c r="L61" s="233">
        <v>0</v>
      </c>
      <c r="M61" s="231">
        <f>G61*L61</f>
        <v>0</v>
      </c>
      <c r="N61" s="234"/>
      <c r="O61" s="235">
        <v>8</v>
      </c>
      <c r="P61" s="230" t="s">
        <v>68</v>
      </c>
    </row>
    <row r="62" spans="1:16" s="72" customFormat="1" ht="12.75" customHeight="1">
      <c r="A62" s="71" t="s">
        <v>213</v>
      </c>
      <c r="B62" s="71" t="s">
        <v>63</v>
      </c>
      <c r="C62" s="71" t="s">
        <v>176</v>
      </c>
      <c r="D62" s="72" t="s">
        <v>185</v>
      </c>
      <c r="E62" s="72" t="s">
        <v>186</v>
      </c>
      <c r="F62" s="71" t="s">
        <v>123</v>
      </c>
      <c r="G62" s="73">
        <v>1543.5</v>
      </c>
      <c r="H62" s="74">
        <v>3.15</v>
      </c>
      <c r="I62" s="74">
        <f>ROUND(G62*H62,3)</f>
        <v>4862.0249999999996</v>
      </c>
      <c r="J62" s="75">
        <v>0</v>
      </c>
      <c r="K62" s="73">
        <f>G62*J62</f>
        <v>0</v>
      </c>
      <c r="L62" s="75">
        <v>0</v>
      </c>
      <c r="M62" s="73">
        <f>G62*L62</f>
        <v>0</v>
      </c>
      <c r="N62" s="76"/>
      <c r="O62" s="77">
        <v>4</v>
      </c>
      <c r="P62" s="72" t="s">
        <v>68</v>
      </c>
    </row>
    <row r="63" spans="1:16" s="65" customFormat="1" ht="12.75" customHeight="1">
      <c r="B63" s="67" t="s">
        <v>57</v>
      </c>
      <c r="D63" s="68" t="s">
        <v>76</v>
      </c>
      <c r="E63" s="68" t="s">
        <v>187</v>
      </c>
      <c r="I63" s="69">
        <f>SUM(I64:I66)</f>
        <v>16689.482</v>
      </c>
      <c r="K63" s="70">
        <f>SUM(K64:K66)</f>
        <v>658.44778596998401</v>
      </c>
      <c r="M63" s="70">
        <f>SUM(M64:M66)</f>
        <v>0</v>
      </c>
      <c r="P63" s="68" t="s">
        <v>61</v>
      </c>
    </row>
    <row r="64" spans="1:16" s="72" customFormat="1" ht="12.75" customHeight="1">
      <c r="A64" s="71" t="s">
        <v>217</v>
      </c>
      <c r="B64" s="71" t="s">
        <v>63</v>
      </c>
      <c r="C64" s="71" t="s">
        <v>176</v>
      </c>
      <c r="D64" s="72" t="s">
        <v>189</v>
      </c>
      <c r="E64" s="72" t="s">
        <v>190</v>
      </c>
      <c r="F64" s="71" t="s">
        <v>93</v>
      </c>
      <c r="G64" s="73">
        <v>331.25400000000002</v>
      </c>
      <c r="H64" s="74">
        <v>42.62</v>
      </c>
      <c r="I64" s="74">
        <f>ROUND(G64*H64,3)</f>
        <v>14118.045</v>
      </c>
      <c r="J64" s="75">
        <v>1.8907700000000001</v>
      </c>
      <c r="K64" s="73">
        <f>G64*J64</f>
        <v>626.32512558000008</v>
      </c>
      <c r="L64" s="75">
        <v>0</v>
      </c>
      <c r="M64" s="73">
        <f>G64*L64</f>
        <v>0</v>
      </c>
      <c r="N64" s="76"/>
      <c r="O64" s="77">
        <v>4</v>
      </c>
      <c r="P64" s="72" t="s">
        <v>68</v>
      </c>
    </row>
    <row r="65" spans="1:18" s="72" customFormat="1" ht="12.75" customHeight="1">
      <c r="A65" s="71" t="s">
        <v>220</v>
      </c>
      <c r="B65" s="71" t="s">
        <v>63</v>
      </c>
      <c r="C65" s="71" t="s">
        <v>176</v>
      </c>
      <c r="D65" s="72" t="s">
        <v>192</v>
      </c>
      <c r="E65" s="72" t="s">
        <v>193</v>
      </c>
      <c r="F65" s="71" t="s">
        <v>93</v>
      </c>
      <c r="G65" s="73">
        <v>12.96</v>
      </c>
      <c r="H65" s="74">
        <v>137.18</v>
      </c>
      <c r="I65" s="74">
        <f>ROUND(G65*H65,3)</f>
        <v>1777.8530000000001</v>
      </c>
      <c r="J65" s="75">
        <v>2.3684770053999999</v>
      </c>
      <c r="K65" s="73">
        <f>G65*J65</f>
        <v>30.695461989984</v>
      </c>
      <c r="L65" s="75">
        <v>0</v>
      </c>
      <c r="M65" s="73">
        <f>G65*L65</f>
        <v>0</v>
      </c>
      <c r="N65" s="76"/>
      <c r="O65" s="77">
        <v>4</v>
      </c>
      <c r="P65" s="72" t="s">
        <v>68</v>
      </c>
    </row>
    <row r="66" spans="1:18" s="72" customFormat="1" ht="12.75" customHeight="1">
      <c r="A66" s="71" t="s">
        <v>222</v>
      </c>
      <c r="B66" s="71" t="s">
        <v>63</v>
      </c>
      <c r="C66" s="71" t="s">
        <v>176</v>
      </c>
      <c r="D66" s="72" t="s">
        <v>195</v>
      </c>
      <c r="E66" s="72" t="s">
        <v>196</v>
      </c>
      <c r="F66" s="71" t="s">
        <v>72</v>
      </c>
      <c r="G66" s="73">
        <v>43.2</v>
      </c>
      <c r="H66" s="74">
        <v>18.37</v>
      </c>
      <c r="I66" s="74">
        <f>ROUND(G66*H66,3)</f>
        <v>793.58399999999995</v>
      </c>
      <c r="J66" s="75">
        <v>3.3036999999999997E-2</v>
      </c>
      <c r="K66" s="73">
        <f>G66*J66</f>
        <v>1.4271984</v>
      </c>
      <c r="L66" s="75">
        <v>0</v>
      </c>
      <c r="M66" s="73">
        <f>G66*L66</f>
        <v>0</v>
      </c>
      <c r="N66" s="76"/>
      <c r="O66" s="77">
        <v>4</v>
      </c>
      <c r="P66" s="72" t="s">
        <v>68</v>
      </c>
    </row>
    <row r="67" spans="1:18" s="65" customFormat="1" ht="12.75" customHeight="1">
      <c r="B67" s="67" t="s">
        <v>57</v>
      </c>
      <c r="D67" s="68" t="s">
        <v>79</v>
      </c>
      <c r="E67" s="68" t="s">
        <v>197</v>
      </c>
      <c r="I67" s="69">
        <f>SUM(I68:I73)</f>
        <v>31137.974000000002</v>
      </c>
      <c r="K67" s="70">
        <f>SUM(K68:K73)</f>
        <v>494.94644852520901</v>
      </c>
      <c r="M67" s="70">
        <f>SUM(M68:M73)</f>
        <v>0</v>
      </c>
      <c r="P67" s="68" t="s">
        <v>61</v>
      </c>
    </row>
    <row r="68" spans="1:18" s="72" customFormat="1" ht="12.75" customHeight="1">
      <c r="A68" s="71" t="s">
        <v>226</v>
      </c>
      <c r="B68" s="71" t="s">
        <v>63</v>
      </c>
      <c r="C68" s="71" t="s">
        <v>69</v>
      </c>
      <c r="D68" s="72" t="s">
        <v>199</v>
      </c>
      <c r="E68" s="72" t="s">
        <v>200</v>
      </c>
      <c r="F68" s="71" t="s">
        <v>72</v>
      </c>
      <c r="G68" s="73">
        <v>40.953000000000003</v>
      </c>
      <c r="H68" s="74">
        <v>2.15</v>
      </c>
      <c r="I68" s="74">
        <f t="shared" ref="I68:I73" si="3">ROUND(G68*H68,3)</f>
        <v>88.049000000000007</v>
      </c>
      <c r="J68" s="75">
        <v>0.10605000000000001</v>
      </c>
      <c r="K68" s="73">
        <f t="shared" ref="K68:K73" si="4">G68*J68</f>
        <v>4.3430656500000007</v>
      </c>
      <c r="L68" s="75">
        <v>0</v>
      </c>
      <c r="M68" s="73">
        <f t="shared" ref="M68:M73" si="5">G68*L68</f>
        <v>0</v>
      </c>
      <c r="N68" s="76"/>
      <c r="O68" s="77">
        <v>4</v>
      </c>
      <c r="P68" s="72" t="s">
        <v>68</v>
      </c>
    </row>
    <row r="69" spans="1:18" s="72" customFormat="1" ht="12.75" customHeight="1">
      <c r="A69" s="71" t="s">
        <v>229</v>
      </c>
      <c r="B69" s="71" t="s">
        <v>63</v>
      </c>
      <c r="C69" s="71" t="s">
        <v>69</v>
      </c>
      <c r="D69" s="72" t="s">
        <v>202</v>
      </c>
      <c r="E69" s="72" t="s">
        <v>203</v>
      </c>
      <c r="F69" s="71" t="s">
        <v>72</v>
      </c>
      <c r="G69" s="73">
        <v>330.4</v>
      </c>
      <c r="H69" s="74">
        <v>7.21</v>
      </c>
      <c r="I69" s="74">
        <f t="shared" si="3"/>
        <v>2382.1840000000002</v>
      </c>
      <c r="J69" s="75">
        <v>0.37080000000000002</v>
      </c>
      <c r="K69" s="73">
        <f t="shared" si="4"/>
        <v>122.51232</v>
      </c>
      <c r="L69" s="75">
        <v>0</v>
      </c>
      <c r="M69" s="73">
        <f t="shared" si="5"/>
        <v>0</v>
      </c>
      <c r="N69" s="76"/>
      <c r="O69" s="77">
        <v>4</v>
      </c>
      <c r="P69" s="72" t="s">
        <v>68</v>
      </c>
    </row>
    <row r="70" spans="1:18" s="72" customFormat="1" ht="12.75" customHeight="1">
      <c r="A70" s="71" t="s">
        <v>232</v>
      </c>
      <c r="B70" s="71" t="s">
        <v>63</v>
      </c>
      <c r="C70" s="71" t="s">
        <v>69</v>
      </c>
      <c r="D70" s="72" t="s">
        <v>205</v>
      </c>
      <c r="E70" s="72" t="s">
        <v>206</v>
      </c>
      <c r="F70" s="71" t="s">
        <v>72</v>
      </c>
      <c r="G70" s="73">
        <v>40.953000000000003</v>
      </c>
      <c r="H70" s="74">
        <v>30.62</v>
      </c>
      <c r="I70" s="74">
        <f t="shared" si="3"/>
        <v>1253.981</v>
      </c>
      <c r="J70" s="75">
        <v>0.46640995299999999</v>
      </c>
      <c r="K70" s="73">
        <f t="shared" si="4"/>
        <v>19.100886805209001</v>
      </c>
      <c r="L70" s="75">
        <v>0</v>
      </c>
      <c r="M70" s="73">
        <f t="shared" si="5"/>
        <v>0</v>
      </c>
      <c r="N70" s="76"/>
      <c r="O70" s="77">
        <v>4</v>
      </c>
      <c r="P70" s="72" t="s">
        <v>68</v>
      </c>
    </row>
    <row r="71" spans="1:18" s="72" customFormat="1" ht="12.75" customHeight="1">
      <c r="A71" s="71" t="s">
        <v>235</v>
      </c>
      <c r="B71" s="71" t="s">
        <v>63</v>
      </c>
      <c r="C71" s="71" t="s">
        <v>69</v>
      </c>
      <c r="D71" s="72" t="s">
        <v>208</v>
      </c>
      <c r="E71" s="72" t="s">
        <v>209</v>
      </c>
      <c r="F71" s="71" t="s">
        <v>72</v>
      </c>
      <c r="G71" s="73">
        <v>472</v>
      </c>
      <c r="H71" s="74">
        <v>32.82</v>
      </c>
      <c r="I71" s="74">
        <f t="shared" si="3"/>
        <v>15491.04</v>
      </c>
      <c r="J71" s="75">
        <v>0.58306196624999995</v>
      </c>
      <c r="K71" s="73">
        <f t="shared" si="4"/>
        <v>275.20524806999998</v>
      </c>
      <c r="L71" s="75">
        <v>0</v>
      </c>
      <c r="M71" s="73">
        <f t="shared" si="5"/>
        <v>0</v>
      </c>
      <c r="N71" s="76"/>
      <c r="O71" s="77">
        <v>4</v>
      </c>
      <c r="P71" s="72" t="s">
        <v>68</v>
      </c>
    </row>
    <row r="72" spans="1:18" s="72" customFormat="1" ht="12.75" customHeight="1">
      <c r="A72" s="71" t="s">
        <v>238</v>
      </c>
      <c r="B72" s="71" t="s">
        <v>63</v>
      </c>
      <c r="C72" s="71" t="s">
        <v>69</v>
      </c>
      <c r="D72" s="72" t="s">
        <v>211</v>
      </c>
      <c r="E72" s="72" t="s">
        <v>212</v>
      </c>
      <c r="F72" s="71" t="s">
        <v>72</v>
      </c>
      <c r="G72" s="73">
        <v>566.4</v>
      </c>
      <c r="H72" s="74">
        <v>1.25</v>
      </c>
      <c r="I72" s="74">
        <f t="shared" si="3"/>
        <v>708</v>
      </c>
      <c r="J72" s="75">
        <v>6.0999999999999997E-4</v>
      </c>
      <c r="K72" s="73">
        <f t="shared" si="4"/>
        <v>0.34550399999999998</v>
      </c>
      <c r="L72" s="75">
        <v>0</v>
      </c>
      <c r="M72" s="73">
        <f t="shared" si="5"/>
        <v>0</v>
      </c>
      <c r="N72" s="76"/>
      <c r="O72" s="77">
        <v>4</v>
      </c>
      <c r="P72" s="72" t="s">
        <v>68</v>
      </c>
    </row>
    <row r="73" spans="1:18" s="72" customFormat="1" ht="12.75" customHeight="1">
      <c r="A73" s="71" t="s">
        <v>241</v>
      </c>
      <c r="B73" s="71" t="s">
        <v>63</v>
      </c>
      <c r="C73" s="71" t="s">
        <v>69</v>
      </c>
      <c r="D73" s="72" t="s">
        <v>214</v>
      </c>
      <c r="E73" s="72" t="s">
        <v>215</v>
      </c>
      <c r="F73" s="71" t="s">
        <v>72</v>
      </c>
      <c r="G73" s="73">
        <v>566.4</v>
      </c>
      <c r="H73" s="74">
        <v>19.8</v>
      </c>
      <c r="I73" s="74">
        <f t="shared" si="3"/>
        <v>11214.72</v>
      </c>
      <c r="J73" s="75">
        <v>0.12966</v>
      </c>
      <c r="K73" s="73">
        <f t="shared" si="4"/>
        <v>73.439424000000002</v>
      </c>
      <c r="L73" s="75">
        <v>0</v>
      </c>
      <c r="M73" s="73">
        <f t="shared" si="5"/>
        <v>0</v>
      </c>
      <c r="N73" s="76"/>
      <c r="O73" s="77">
        <v>4</v>
      </c>
      <c r="P73" s="72" t="s">
        <v>68</v>
      </c>
    </row>
    <row r="74" spans="1:18" s="65" customFormat="1" ht="12.75" customHeight="1">
      <c r="B74" s="67" t="s">
        <v>57</v>
      </c>
      <c r="D74" s="68" t="s">
        <v>90</v>
      </c>
      <c r="E74" s="68" t="s">
        <v>216</v>
      </c>
      <c r="I74" s="69">
        <f>SUM(I75:I94)</f>
        <v>242592.14</v>
      </c>
      <c r="K74" s="70">
        <f>SUM(K75:K94)</f>
        <v>222.64744032500002</v>
      </c>
      <c r="M74" s="70">
        <f>SUM(M75:M94)</f>
        <v>0</v>
      </c>
      <c r="P74" s="68" t="s">
        <v>61</v>
      </c>
    </row>
    <row r="75" spans="1:18" s="72" customFormat="1" ht="12.75" customHeight="1">
      <c r="A75" s="71" t="s">
        <v>244</v>
      </c>
      <c r="B75" s="71" t="s">
        <v>63</v>
      </c>
      <c r="C75" s="71" t="s">
        <v>176</v>
      </c>
      <c r="D75" s="72" t="s">
        <v>218</v>
      </c>
      <c r="E75" s="72" t="s">
        <v>219</v>
      </c>
      <c r="F75" s="71" t="s">
        <v>123</v>
      </c>
      <c r="G75" s="73">
        <v>1543.5</v>
      </c>
      <c r="H75" s="74">
        <v>3.2</v>
      </c>
      <c r="I75" s="74">
        <f t="shared" ref="I75:I94" si="6">ROUND(G75*H75,3)</f>
        <v>4939.2</v>
      </c>
      <c r="J75" s="75">
        <v>1.295E-5</v>
      </c>
      <c r="K75" s="73">
        <f t="shared" ref="K75:K94" si="7">G75*J75</f>
        <v>1.9988325000000001E-2</v>
      </c>
      <c r="L75" s="75">
        <v>0</v>
      </c>
      <c r="M75" s="73">
        <f t="shared" ref="M75:M94" si="8">G75*L75</f>
        <v>0</v>
      </c>
      <c r="N75" s="76"/>
      <c r="O75" s="77">
        <v>4</v>
      </c>
      <c r="P75" s="72" t="s">
        <v>68</v>
      </c>
    </row>
    <row r="76" spans="1:18" s="72" customFormat="1" ht="12.75" customHeight="1">
      <c r="A76" s="78" t="s">
        <v>247</v>
      </c>
      <c r="B76" s="78" t="s">
        <v>125</v>
      </c>
      <c r="C76" s="78" t="s">
        <v>126</v>
      </c>
      <c r="D76" s="79" t="s">
        <v>221</v>
      </c>
      <c r="E76" s="79" t="s">
        <v>496</v>
      </c>
      <c r="F76" s="78" t="s">
        <v>225</v>
      </c>
      <c r="G76" s="80">
        <v>264</v>
      </c>
      <c r="H76" s="81">
        <v>482.1</v>
      </c>
      <c r="I76" s="81">
        <f t="shared" si="6"/>
        <v>127274.4</v>
      </c>
      <c r="J76" s="82">
        <v>7.6600000000000001E-2</v>
      </c>
      <c r="K76" s="80">
        <f t="shared" si="7"/>
        <v>20.2224</v>
      </c>
      <c r="L76" s="82">
        <v>0</v>
      </c>
      <c r="M76" s="80">
        <f t="shared" si="8"/>
        <v>0</v>
      </c>
      <c r="N76" s="83"/>
      <c r="O76" s="84">
        <v>8</v>
      </c>
      <c r="P76" s="79" t="s">
        <v>68</v>
      </c>
    </row>
    <row r="77" spans="1:18" s="72" customFormat="1" ht="12.75" customHeight="1">
      <c r="A77" s="71" t="s">
        <v>250</v>
      </c>
      <c r="B77" s="71" t="s">
        <v>63</v>
      </c>
      <c r="C77" s="71" t="s">
        <v>176</v>
      </c>
      <c r="D77" s="72" t="s">
        <v>223</v>
      </c>
      <c r="E77" s="72" t="s">
        <v>224</v>
      </c>
      <c r="F77" s="71" t="s">
        <v>225</v>
      </c>
      <c r="G77" s="73">
        <v>86</v>
      </c>
      <c r="H77" s="74">
        <v>6.5</v>
      </c>
      <c r="I77" s="74">
        <f t="shared" si="6"/>
        <v>559</v>
      </c>
      <c r="J77" s="75">
        <v>7.8999999999999996E-5</v>
      </c>
      <c r="K77" s="73">
        <f t="shared" si="7"/>
        <v>6.7939999999999997E-3</v>
      </c>
      <c r="L77" s="75">
        <v>0</v>
      </c>
      <c r="M77" s="73">
        <f t="shared" si="8"/>
        <v>0</v>
      </c>
      <c r="N77" s="76"/>
      <c r="O77" s="77">
        <v>4</v>
      </c>
      <c r="P77" s="72" t="s">
        <v>68</v>
      </c>
    </row>
    <row r="78" spans="1:18" s="72" customFormat="1" ht="12.75" customHeight="1">
      <c r="A78" s="78" t="s">
        <v>253</v>
      </c>
      <c r="B78" s="78" t="s">
        <v>125</v>
      </c>
      <c r="C78" s="78" t="s">
        <v>126</v>
      </c>
      <c r="D78" s="79" t="s">
        <v>227</v>
      </c>
      <c r="E78" s="79" t="s">
        <v>228</v>
      </c>
      <c r="F78" s="78" t="s">
        <v>225</v>
      </c>
      <c r="G78" s="80">
        <v>86</v>
      </c>
      <c r="H78" s="81">
        <v>363.15</v>
      </c>
      <c r="I78" s="81">
        <f t="shared" si="6"/>
        <v>31230.9</v>
      </c>
      <c r="J78" s="82">
        <v>1.406E-2</v>
      </c>
      <c r="K78" s="80">
        <f t="shared" si="7"/>
        <v>1.20916</v>
      </c>
      <c r="L78" s="82">
        <v>0</v>
      </c>
      <c r="M78" s="80">
        <f t="shared" si="8"/>
        <v>0</v>
      </c>
      <c r="N78" s="83"/>
      <c r="O78" s="84">
        <v>8</v>
      </c>
      <c r="P78" s="79" t="s">
        <v>68</v>
      </c>
    </row>
    <row r="79" spans="1:18" s="72" customFormat="1" ht="12.75" customHeight="1">
      <c r="A79" s="71" t="s">
        <v>256</v>
      </c>
      <c r="B79" s="71" t="s">
        <v>63</v>
      </c>
      <c r="C79" s="71" t="s">
        <v>176</v>
      </c>
      <c r="D79" s="72" t="s">
        <v>230</v>
      </c>
      <c r="E79" s="72" t="s">
        <v>231</v>
      </c>
      <c r="F79" s="71" t="s">
        <v>123</v>
      </c>
      <c r="G79" s="73">
        <v>1543.5</v>
      </c>
      <c r="H79" s="74">
        <v>4.88</v>
      </c>
      <c r="I79" s="74">
        <f t="shared" si="6"/>
        <v>7532.28</v>
      </c>
      <c r="J79" s="75">
        <v>0</v>
      </c>
      <c r="K79" s="73">
        <f t="shared" si="7"/>
        <v>0</v>
      </c>
      <c r="L79" s="75">
        <v>0</v>
      </c>
      <c r="M79" s="73">
        <f t="shared" si="8"/>
        <v>0</v>
      </c>
      <c r="N79" s="76"/>
      <c r="O79" s="77">
        <v>4</v>
      </c>
      <c r="P79" s="72" t="s">
        <v>68</v>
      </c>
    </row>
    <row r="80" spans="1:18" s="72" customFormat="1" ht="12.75" customHeight="1">
      <c r="A80" s="71" t="s">
        <v>259</v>
      </c>
      <c r="B80" s="71" t="s">
        <v>63</v>
      </c>
      <c r="C80" s="71" t="s">
        <v>176</v>
      </c>
      <c r="D80" s="72" t="s">
        <v>233</v>
      </c>
      <c r="E80" s="72" t="s">
        <v>234</v>
      </c>
      <c r="F80" s="71" t="s">
        <v>225</v>
      </c>
      <c r="G80" s="73">
        <v>4</v>
      </c>
      <c r="H80" s="74">
        <v>700</v>
      </c>
      <c r="I80" s="74">
        <f t="shared" si="6"/>
        <v>2800</v>
      </c>
      <c r="J80" s="75">
        <v>2.1909299999999998</v>
      </c>
      <c r="K80" s="73">
        <f t="shared" si="7"/>
        <v>8.7637199999999993</v>
      </c>
      <c r="L80" s="75">
        <v>0</v>
      </c>
      <c r="M80" s="73">
        <f t="shared" si="8"/>
        <v>0</v>
      </c>
      <c r="N80" s="76"/>
      <c r="O80" s="77">
        <v>4</v>
      </c>
      <c r="P80" s="72" t="s">
        <v>68</v>
      </c>
      <c r="R80" s="127"/>
    </row>
    <row r="81" spans="1:16" s="72" customFormat="1" ht="12.75" customHeight="1">
      <c r="A81" s="71" t="s">
        <v>262</v>
      </c>
      <c r="B81" s="71" t="s">
        <v>63</v>
      </c>
      <c r="C81" s="71" t="s">
        <v>176</v>
      </c>
      <c r="D81" s="72" t="s">
        <v>236</v>
      </c>
      <c r="E81" s="72" t="s">
        <v>237</v>
      </c>
      <c r="F81" s="71" t="s">
        <v>225</v>
      </c>
      <c r="G81" s="73">
        <v>11</v>
      </c>
      <c r="H81" s="74">
        <v>760</v>
      </c>
      <c r="I81" s="74">
        <f t="shared" si="6"/>
        <v>8360</v>
      </c>
      <c r="J81" s="75">
        <v>2.7582200000000001</v>
      </c>
      <c r="K81" s="73">
        <f t="shared" si="7"/>
        <v>30.340420000000002</v>
      </c>
      <c r="L81" s="75">
        <v>0</v>
      </c>
      <c r="M81" s="73">
        <f t="shared" si="8"/>
        <v>0</v>
      </c>
      <c r="N81" s="76"/>
      <c r="O81" s="77">
        <v>4</v>
      </c>
      <c r="P81" s="72" t="s">
        <v>68</v>
      </c>
    </row>
    <row r="82" spans="1:16" s="72" customFormat="1" ht="12.75" customHeight="1">
      <c r="A82" s="71" t="s">
        <v>265</v>
      </c>
      <c r="B82" s="71" t="s">
        <v>63</v>
      </c>
      <c r="C82" s="71" t="s">
        <v>176</v>
      </c>
      <c r="D82" s="72" t="s">
        <v>239</v>
      </c>
      <c r="E82" s="72" t="s">
        <v>240</v>
      </c>
      <c r="F82" s="71" t="s">
        <v>225</v>
      </c>
      <c r="G82" s="73">
        <v>18</v>
      </c>
      <c r="H82" s="74">
        <v>895</v>
      </c>
      <c r="I82" s="74">
        <f t="shared" si="6"/>
        <v>16110</v>
      </c>
      <c r="J82" s="75">
        <v>3.2915899999999998</v>
      </c>
      <c r="K82" s="73">
        <f t="shared" si="7"/>
        <v>59.248619999999995</v>
      </c>
      <c r="L82" s="75">
        <v>0</v>
      </c>
      <c r="M82" s="73">
        <f t="shared" si="8"/>
        <v>0</v>
      </c>
      <c r="N82" s="76"/>
      <c r="O82" s="77">
        <v>4</v>
      </c>
      <c r="P82" s="72" t="s">
        <v>68</v>
      </c>
    </row>
    <row r="83" spans="1:16" s="72" customFormat="1" ht="12.75" customHeight="1">
      <c r="A83" s="71" t="s">
        <v>268</v>
      </c>
      <c r="B83" s="71" t="s">
        <v>63</v>
      </c>
      <c r="C83" s="71" t="s">
        <v>176</v>
      </c>
      <c r="D83" s="72" t="s">
        <v>242</v>
      </c>
      <c r="E83" s="72" t="s">
        <v>243</v>
      </c>
      <c r="F83" s="71" t="s">
        <v>225</v>
      </c>
      <c r="G83" s="73">
        <v>12</v>
      </c>
      <c r="H83" s="74">
        <v>860</v>
      </c>
      <c r="I83" s="74">
        <f t="shared" si="6"/>
        <v>10320</v>
      </c>
      <c r="J83" s="75">
        <v>3.58656</v>
      </c>
      <c r="K83" s="73">
        <f t="shared" si="7"/>
        <v>43.038719999999998</v>
      </c>
      <c r="L83" s="75">
        <v>0</v>
      </c>
      <c r="M83" s="73">
        <f t="shared" si="8"/>
        <v>0</v>
      </c>
      <c r="N83" s="76"/>
      <c r="O83" s="77">
        <v>4</v>
      </c>
      <c r="P83" s="72" t="s">
        <v>68</v>
      </c>
    </row>
    <row r="84" spans="1:16" s="72" customFormat="1" ht="12.75" customHeight="1">
      <c r="A84" s="71" t="s">
        <v>271</v>
      </c>
      <c r="B84" s="71" t="s">
        <v>63</v>
      </c>
      <c r="C84" s="71" t="s">
        <v>176</v>
      </c>
      <c r="D84" s="72" t="s">
        <v>245</v>
      </c>
      <c r="E84" s="72" t="s">
        <v>246</v>
      </c>
      <c r="F84" s="71" t="s">
        <v>225</v>
      </c>
      <c r="G84" s="73">
        <v>1</v>
      </c>
      <c r="H84" s="74">
        <v>995</v>
      </c>
      <c r="I84" s="74">
        <f t="shared" si="6"/>
        <v>995</v>
      </c>
      <c r="J84" s="75">
        <v>3.58656</v>
      </c>
      <c r="K84" s="73">
        <f t="shared" si="7"/>
        <v>3.58656</v>
      </c>
      <c r="L84" s="75">
        <v>0</v>
      </c>
      <c r="M84" s="73">
        <f t="shared" si="8"/>
        <v>0</v>
      </c>
      <c r="N84" s="76"/>
      <c r="O84" s="77">
        <v>4</v>
      </c>
      <c r="P84" s="72" t="s">
        <v>68</v>
      </c>
    </row>
    <row r="85" spans="1:16" s="72" customFormat="1" ht="12.75" customHeight="1">
      <c r="A85" s="71" t="s">
        <v>274</v>
      </c>
      <c r="B85" s="71" t="s">
        <v>63</v>
      </c>
      <c r="C85" s="71" t="s">
        <v>176</v>
      </c>
      <c r="D85" s="72" t="s">
        <v>248</v>
      </c>
      <c r="E85" s="72" t="s">
        <v>249</v>
      </c>
      <c r="F85" s="71" t="s">
        <v>225</v>
      </c>
      <c r="G85" s="73">
        <v>5</v>
      </c>
      <c r="H85" s="74">
        <v>945</v>
      </c>
      <c r="I85" s="74">
        <f t="shared" si="6"/>
        <v>4725</v>
      </c>
      <c r="J85" s="75">
        <v>3.58656</v>
      </c>
      <c r="K85" s="73">
        <f t="shared" si="7"/>
        <v>17.9328</v>
      </c>
      <c r="L85" s="75">
        <v>0</v>
      </c>
      <c r="M85" s="73">
        <f t="shared" si="8"/>
        <v>0</v>
      </c>
      <c r="N85" s="76"/>
      <c r="O85" s="77">
        <v>4</v>
      </c>
      <c r="P85" s="72" t="s">
        <v>68</v>
      </c>
    </row>
    <row r="86" spans="1:16" s="72" customFormat="1" ht="12.75" customHeight="1">
      <c r="A86" s="71" t="s">
        <v>278</v>
      </c>
      <c r="B86" s="71" t="s">
        <v>63</v>
      </c>
      <c r="C86" s="71" t="s">
        <v>176</v>
      </c>
      <c r="D86" s="72" t="s">
        <v>251</v>
      </c>
      <c r="E86" s="72" t="s">
        <v>252</v>
      </c>
      <c r="F86" s="71" t="s">
        <v>225</v>
      </c>
      <c r="G86" s="73">
        <v>9</v>
      </c>
      <c r="H86" s="74">
        <v>990</v>
      </c>
      <c r="I86" s="74">
        <f t="shared" si="6"/>
        <v>8910</v>
      </c>
      <c r="J86" s="75">
        <v>3.58656</v>
      </c>
      <c r="K86" s="73">
        <f t="shared" si="7"/>
        <v>32.279040000000002</v>
      </c>
      <c r="L86" s="75">
        <v>0</v>
      </c>
      <c r="M86" s="73">
        <f t="shared" si="8"/>
        <v>0</v>
      </c>
      <c r="N86" s="76"/>
      <c r="O86" s="77">
        <v>4</v>
      </c>
      <c r="P86" s="72" t="s">
        <v>68</v>
      </c>
    </row>
    <row r="87" spans="1:16" s="72" customFormat="1" ht="12.75" customHeight="1">
      <c r="A87" s="71" t="s">
        <v>281</v>
      </c>
      <c r="B87" s="71" t="s">
        <v>63</v>
      </c>
      <c r="C87" s="71" t="s">
        <v>176</v>
      </c>
      <c r="D87" s="72" t="s">
        <v>254</v>
      </c>
      <c r="E87" s="72" t="s">
        <v>255</v>
      </c>
      <c r="F87" s="71" t="s">
        <v>225</v>
      </c>
      <c r="G87" s="73">
        <v>60</v>
      </c>
      <c r="H87" s="74">
        <v>27.7</v>
      </c>
      <c r="I87" s="74">
        <f t="shared" si="6"/>
        <v>1662</v>
      </c>
      <c r="J87" s="75">
        <v>7.0203000000000002E-3</v>
      </c>
      <c r="K87" s="73">
        <f t="shared" si="7"/>
        <v>0.42121799999999998</v>
      </c>
      <c r="L87" s="75">
        <v>0</v>
      </c>
      <c r="M87" s="73">
        <f t="shared" si="8"/>
        <v>0</v>
      </c>
      <c r="N87" s="76"/>
      <c r="O87" s="77">
        <v>4</v>
      </c>
      <c r="P87" s="72" t="s">
        <v>68</v>
      </c>
    </row>
    <row r="88" spans="1:16" s="72" customFormat="1" ht="12.75" customHeight="1">
      <c r="A88" s="78" t="s">
        <v>284</v>
      </c>
      <c r="B88" s="78" t="s">
        <v>125</v>
      </c>
      <c r="C88" s="78" t="s">
        <v>126</v>
      </c>
      <c r="D88" s="79" t="s">
        <v>257</v>
      </c>
      <c r="E88" s="79" t="s">
        <v>258</v>
      </c>
      <c r="F88" s="78" t="s">
        <v>225</v>
      </c>
      <c r="G88" s="80">
        <v>17</v>
      </c>
      <c r="H88" s="81">
        <v>259.60000000000002</v>
      </c>
      <c r="I88" s="81">
        <f t="shared" si="6"/>
        <v>4413.2</v>
      </c>
      <c r="J88" s="82">
        <v>0.06</v>
      </c>
      <c r="K88" s="80">
        <f t="shared" si="7"/>
        <v>1.02</v>
      </c>
      <c r="L88" s="82">
        <v>0</v>
      </c>
      <c r="M88" s="80">
        <f t="shared" si="8"/>
        <v>0</v>
      </c>
      <c r="N88" s="83"/>
      <c r="O88" s="84">
        <v>8</v>
      </c>
      <c r="P88" s="79" t="s">
        <v>68</v>
      </c>
    </row>
    <row r="89" spans="1:16" s="72" customFormat="1" ht="12.75" customHeight="1">
      <c r="A89" s="78" t="s">
        <v>287</v>
      </c>
      <c r="B89" s="78" t="s">
        <v>125</v>
      </c>
      <c r="C89" s="78" t="s">
        <v>126</v>
      </c>
      <c r="D89" s="79" t="s">
        <v>260</v>
      </c>
      <c r="E89" s="79" t="s">
        <v>261</v>
      </c>
      <c r="F89" s="78" t="s">
        <v>225</v>
      </c>
      <c r="G89" s="80">
        <v>43</v>
      </c>
      <c r="H89" s="81">
        <v>263.2</v>
      </c>
      <c r="I89" s="81">
        <f t="shared" si="6"/>
        <v>11317.6</v>
      </c>
      <c r="J89" s="82">
        <v>0.106</v>
      </c>
      <c r="K89" s="80">
        <f t="shared" si="7"/>
        <v>4.5579999999999998</v>
      </c>
      <c r="L89" s="82">
        <v>0</v>
      </c>
      <c r="M89" s="80">
        <f t="shared" si="8"/>
        <v>0</v>
      </c>
      <c r="N89" s="83"/>
      <c r="O89" s="84">
        <v>8</v>
      </c>
      <c r="P89" s="79" t="s">
        <v>68</v>
      </c>
    </row>
    <row r="90" spans="1:16" s="72" customFormat="1" ht="12.75" customHeight="1">
      <c r="A90" s="71" t="s">
        <v>290</v>
      </c>
      <c r="B90" s="71" t="s">
        <v>63</v>
      </c>
      <c r="C90" s="71" t="s">
        <v>176</v>
      </c>
      <c r="D90" s="72" t="s">
        <v>263</v>
      </c>
      <c r="E90" s="72" t="s">
        <v>264</v>
      </c>
      <c r="F90" s="71" t="s">
        <v>225</v>
      </c>
      <c r="G90" s="73">
        <v>40</v>
      </c>
      <c r="H90" s="74">
        <v>13.5</v>
      </c>
      <c r="I90" s="74">
        <f t="shared" si="6"/>
        <v>540</v>
      </c>
      <c r="J90" s="75">
        <v>0</v>
      </c>
      <c r="K90" s="73">
        <f t="shared" si="7"/>
        <v>0</v>
      </c>
      <c r="L90" s="75">
        <v>0</v>
      </c>
      <c r="M90" s="73">
        <f t="shared" si="8"/>
        <v>0</v>
      </c>
      <c r="N90" s="76"/>
      <c r="O90" s="77">
        <v>4</v>
      </c>
      <c r="P90" s="72" t="s">
        <v>68</v>
      </c>
    </row>
    <row r="91" spans="1:16" s="72" customFormat="1" ht="12.75" customHeight="1">
      <c r="A91" s="78" t="s">
        <v>293</v>
      </c>
      <c r="B91" s="78" t="s">
        <v>125</v>
      </c>
      <c r="C91" s="78" t="s">
        <v>126</v>
      </c>
      <c r="D91" s="79" t="s">
        <v>266</v>
      </c>
      <c r="E91" s="79" t="s">
        <v>267</v>
      </c>
      <c r="F91" s="78" t="s">
        <v>225</v>
      </c>
      <c r="G91" s="80">
        <v>32</v>
      </c>
      <c r="H91" s="81">
        <v>12.5</v>
      </c>
      <c r="I91" s="81">
        <f t="shared" si="6"/>
        <v>400</v>
      </c>
      <c r="J91" s="82">
        <v>0</v>
      </c>
      <c r="K91" s="80">
        <f t="shared" si="7"/>
        <v>0</v>
      </c>
      <c r="L91" s="82">
        <v>0</v>
      </c>
      <c r="M91" s="80">
        <f t="shared" si="8"/>
        <v>0</v>
      </c>
      <c r="N91" s="83"/>
      <c r="O91" s="84">
        <v>8</v>
      </c>
      <c r="P91" s="79" t="s">
        <v>68</v>
      </c>
    </row>
    <row r="92" spans="1:16" s="72" customFormat="1" ht="12.75" customHeight="1">
      <c r="A92" s="78" t="s">
        <v>298</v>
      </c>
      <c r="B92" s="78" t="s">
        <v>125</v>
      </c>
      <c r="C92" s="78" t="s">
        <v>126</v>
      </c>
      <c r="D92" s="79" t="s">
        <v>269</v>
      </c>
      <c r="E92" s="79" t="s">
        <v>270</v>
      </c>
      <c r="F92" s="78" t="s">
        <v>225</v>
      </c>
      <c r="G92" s="80">
        <v>8</v>
      </c>
      <c r="H92" s="81">
        <v>12.5</v>
      </c>
      <c r="I92" s="81">
        <f t="shared" si="6"/>
        <v>100</v>
      </c>
      <c r="J92" s="82">
        <v>0</v>
      </c>
      <c r="K92" s="80">
        <f t="shared" si="7"/>
        <v>0</v>
      </c>
      <c r="L92" s="82">
        <v>0</v>
      </c>
      <c r="M92" s="80">
        <f t="shared" si="8"/>
        <v>0</v>
      </c>
      <c r="N92" s="83"/>
      <c r="O92" s="84">
        <v>8</v>
      </c>
      <c r="P92" s="79" t="s">
        <v>68</v>
      </c>
    </row>
    <row r="93" spans="1:16" s="72" customFormat="1" ht="12.75" customHeight="1">
      <c r="A93" s="71" t="s">
        <v>301</v>
      </c>
      <c r="B93" s="71" t="s">
        <v>63</v>
      </c>
      <c r="C93" s="71" t="s">
        <v>176</v>
      </c>
      <c r="D93" s="72" t="s">
        <v>272</v>
      </c>
      <c r="E93" s="72" t="s">
        <v>273</v>
      </c>
      <c r="F93" s="71" t="s">
        <v>225</v>
      </c>
      <c r="G93" s="73">
        <v>2</v>
      </c>
      <c r="H93" s="74">
        <v>16.2</v>
      </c>
      <c r="I93" s="74">
        <f t="shared" si="6"/>
        <v>32.4</v>
      </c>
      <c r="J93" s="75">
        <v>0</v>
      </c>
      <c r="K93" s="73">
        <f t="shared" si="7"/>
        <v>0</v>
      </c>
      <c r="L93" s="75">
        <v>0</v>
      </c>
      <c r="M93" s="73">
        <f t="shared" si="8"/>
        <v>0</v>
      </c>
      <c r="N93" s="76"/>
      <c r="O93" s="77">
        <v>4</v>
      </c>
      <c r="P93" s="72" t="s">
        <v>68</v>
      </c>
    </row>
    <row r="94" spans="1:16" s="72" customFormat="1" ht="12.75" customHeight="1">
      <c r="A94" s="78" t="s">
        <v>307</v>
      </c>
      <c r="B94" s="78" t="s">
        <v>125</v>
      </c>
      <c r="C94" s="78" t="s">
        <v>126</v>
      </c>
      <c r="D94" s="79" t="s">
        <v>275</v>
      </c>
      <c r="E94" s="79" t="s">
        <v>276</v>
      </c>
      <c r="F94" s="78" t="s">
        <v>225</v>
      </c>
      <c r="G94" s="80">
        <v>2</v>
      </c>
      <c r="H94" s="81">
        <v>185.58</v>
      </c>
      <c r="I94" s="81">
        <f t="shared" si="6"/>
        <v>371.16</v>
      </c>
      <c r="J94" s="82">
        <v>0</v>
      </c>
      <c r="K94" s="80">
        <f t="shared" si="7"/>
        <v>0</v>
      </c>
      <c r="L94" s="82">
        <v>0</v>
      </c>
      <c r="M94" s="80">
        <f t="shared" si="8"/>
        <v>0</v>
      </c>
      <c r="N94" s="83"/>
      <c r="O94" s="84">
        <v>8</v>
      </c>
      <c r="P94" s="79" t="s">
        <v>68</v>
      </c>
    </row>
    <row r="95" spans="1:16" s="65" customFormat="1" ht="12.75" customHeight="1">
      <c r="B95" s="67" t="s">
        <v>57</v>
      </c>
      <c r="D95" s="68" t="s">
        <v>94</v>
      </c>
      <c r="E95" s="68" t="s">
        <v>277</v>
      </c>
      <c r="I95" s="69">
        <f>SUM(I96:I102)</f>
        <v>20149.826000000001</v>
      </c>
      <c r="K95" s="70">
        <f>SUM(K96:K102)</f>
        <v>1.785811</v>
      </c>
      <c r="M95" s="70">
        <f>SUM(M96:M102)</f>
        <v>6.9417999999999997</v>
      </c>
      <c r="P95" s="68" t="s">
        <v>61</v>
      </c>
    </row>
    <row r="96" spans="1:16" s="72" customFormat="1" ht="12.75" customHeight="1">
      <c r="A96" s="71" t="s">
        <v>311</v>
      </c>
      <c r="B96" s="71" t="s">
        <v>63</v>
      </c>
      <c r="C96" s="71" t="s">
        <v>69</v>
      </c>
      <c r="D96" s="72" t="s">
        <v>279</v>
      </c>
      <c r="E96" s="72" t="s">
        <v>280</v>
      </c>
      <c r="F96" s="71" t="s">
        <v>123</v>
      </c>
      <c r="G96" s="73">
        <v>481.6</v>
      </c>
      <c r="H96" s="74">
        <v>5.6</v>
      </c>
      <c r="I96" s="74">
        <f t="shared" ref="I96:I102" si="9">ROUND(G96*H96,3)</f>
        <v>2696.96</v>
      </c>
      <c r="J96" s="75">
        <v>3.3600000000000001E-3</v>
      </c>
      <c r="K96" s="73">
        <f t="shared" ref="K96:K102" si="10">G96*J96</f>
        <v>1.6181760000000001</v>
      </c>
      <c r="L96" s="75">
        <v>0</v>
      </c>
      <c r="M96" s="73">
        <f t="shared" ref="M96:M102" si="11">G96*L96</f>
        <v>0</v>
      </c>
      <c r="N96" s="76"/>
      <c r="O96" s="77">
        <v>4</v>
      </c>
      <c r="P96" s="72" t="s">
        <v>68</v>
      </c>
    </row>
    <row r="97" spans="1:16" s="72" customFormat="1" ht="12.75" customHeight="1">
      <c r="A97" s="71" t="s">
        <v>447</v>
      </c>
      <c r="B97" s="71" t="s">
        <v>63</v>
      </c>
      <c r="C97" s="71" t="s">
        <v>69</v>
      </c>
      <c r="D97" s="72" t="s">
        <v>282</v>
      </c>
      <c r="E97" s="72" t="s">
        <v>283</v>
      </c>
      <c r="F97" s="71" t="s">
        <v>123</v>
      </c>
      <c r="G97" s="73">
        <v>51.58</v>
      </c>
      <c r="H97" s="74">
        <v>15.2</v>
      </c>
      <c r="I97" s="74">
        <f t="shared" si="9"/>
        <v>784.01599999999996</v>
      </c>
      <c r="J97" s="75">
        <v>3.2499999999999999E-3</v>
      </c>
      <c r="K97" s="73">
        <f t="shared" si="10"/>
        <v>0.16763499999999998</v>
      </c>
      <c r="L97" s="75">
        <v>0</v>
      </c>
      <c r="M97" s="73">
        <f t="shared" si="11"/>
        <v>0</v>
      </c>
      <c r="N97" s="76"/>
      <c r="O97" s="77">
        <v>4</v>
      </c>
      <c r="P97" s="72" t="s">
        <v>68</v>
      </c>
    </row>
    <row r="98" spans="1:16" s="223" customFormat="1" ht="12.75" customHeight="1">
      <c r="A98" s="222" t="s">
        <v>448</v>
      </c>
      <c r="B98" s="222" t="s">
        <v>63</v>
      </c>
      <c r="C98" s="222" t="s">
        <v>439</v>
      </c>
      <c r="D98" s="223" t="s">
        <v>449</v>
      </c>
      <c r="E98" s="223" t="s">
        <v>450</v>
      </c>
      <c r="F98" s="222" t="s">
        <v>123</v>
      </c>
      <c r="G98" s="224">
        <v>694.18</v>
      </c>
      <c r="H98" s="225">
        <v>5.32</v>
      </c>
      <c r="I98" s="225">
        <f t="shared" si="9"/>
        <v>3693.038</v>
      </c>
      <c r="J98" s="226">
        <v>0</v>
      </c>
      <c r="K98" s="224">
        <f t="shared" si="10"/>
        <v>0</v>
      </c>
      <c r="L98" s="226">
        <v>0.01</v>
      </c>
      <c r="M98" s="224">
        <f t="shared" si="11"/>
        <v>6.9417999999999997</v>
      </c>
      <c r="N98" s="227"/>
      <c r="O98" s="228">
        <v>4</v>
      </c>
      <c r="P98" s="223" t="s">
        <v>68</v>
      </c>
    </row>
    <row r="99" spans="1:16" s="72" customFormat="1" ht="12.75" customHeight="1">
      <c r="A99" s="71" t="s">
        <v>451</v>
      </c>
      <c r="B99" s="71" t="s">
        <v>63</v>
      </c>
      <c r="C99" s="71" t="s">
        <v>69</v>
      </c>
      <c r="D99" s="72" t="s">
        <v>285</v>
      </c>
      <c r="E99" s="72" t="s">
        <v>286</v>
      </c>
      <c r="F99" s="71" t="s">
        <v>162</v>
      </c>
      <c r="G99" s="73">
        <v>529.19299999999998</v>
      </c>
      <c r="H99" s="74">
        <v>3.5</v>
      </c>
      <c r="I99" s="74">
        <f t="shared" si="9"/>
        <v>1852.1759999999999</v>
      </c>
      <c r="J99" s="75">
        <v>0</v>
      </c>
      <c r="K99" s="73">
        <f t="shared" si="10"/>
        <v>0</v>
      </c>
      <c r="L99" s="75">
        <v>0</v>
      </c>
      <c r="M99" s="73">
        <f t="shared" si="11"/>
        <v>0</v>
      </c>
      <c r="N99" s="76"/>
      <c r="O99" s="77">
        <v>4</v>
      </c>
      <c r="P99" s="72" t="s">
        <v>68</v>
      </c>
    </row>
    <row r="100" spans="1:16" s="72" customFormat="1" ht="12.75" customHeight="1">
      <c r="A100" s="71" t="s">
        <v>452</v>
      </c>
      <c r="B100" s="71" t="s">
        <v>63</v>
      </c>
      <c r="C100" s="71" t="s">
        <v>69</v>
      </c>
      <c r="D100" s="72" t="s">
        <v>288</v>
      </c>
      <c r="E100" s="72" t="s">
        <v>289</v>
      </c>
      <c r="F100" s="71" t="s">
        <v>162</v>
      </c>
      <c r="G100" s="73">
        <v>2645.9650000000001</v>
      </c>
      <c r="H100" s="74">
        <v>0.42</v>
      </c>
      <c r="I100" s="74">
        <f t="shared" si="9"/>
        <v>1111.3050000000001</v>
      </c>
      <c r="J100" s="75">
        <v>0</v>
      </c>
      <c r="K100" s="73">
        <f t="shared" si="10"/>
        <v>0</v>
      </c>
      <c r="L100" s="75">
        <v>0</v>
      </c>
      <c r="M100" s="73">
        <f t="shared" si="11"/>
        <v>0</v>
      </c>
      <c r="N100" s="76"/>
      <c r="O100" s="77">
        <v>4</v>
      </c>
      <c r="P100" s="72" t="s">
        <v>68</v>
      </c>
    </row>
    <row r="101" spans="1:16" s="72" customFormat="1" ht="12.75" customHeight="1">
      <c r="A101" s="71" t="s">
        <v>453</v>
      </c>
      <c r="B101" s="71" t="s">
        <v>63</v>
      </c>
      <c r="C101" s="71" t="s">
        <v>69</v>
      </c>
      <c r="D101" s="72" t="s">
        <v>291</v>
      </c>
      <c r="E101" s="72" t="s">
        <v>292</v>
      </c>
      <c r="F101" s="71" t="s">
        <v>162</v>
      </c>
      <c r="G101" s="73">
        <v>529.19299999999998</v>
      </c>
      <c r="H101" s="74">
        <v>7.52</v>
      </c>
      <c r="I101" s="74">
        <f t="shared" si="9"/>
        <v>3979.5309999999999</v>
      </c>
      <c r="J101" s="75">
        <v>0</v>
      </c>
      <c r="K101" s="73">
        <f t="shared" si="10"/>
        <v>0</v>
      </c>
      <c r="L101" s="75">
        <v>0</v>
      </c>
      <c r="M101" s="73">
        <f t="shared" si="11"/>
        <v>0</v>
      </c>
      <c r="N101" s="76"/>
      <c r="O101" s="77">
        <v>4</v>
      </c>
      <c r="P101" s="72" t="s">
        <v>68</v>
      </c>
    </row>
    <row r="102" spans="1:16" s="72" customFormat="1" ht="12.75" customHeight="1">
      <c r="A102" s="71" t="s">
        <v>454</v>
      </c>
      <c r="B102" s="71" t="s">
        <v>63</v>
      </c>
      <c r="C102" s="71" t="s">
        <v>69</v>
      </c>
      <c r="D102" s="72" t="s">
        <v>294</v>
      </c>
      <c r="E102" s="72" t="s">
        <v>295</v>
      </c>
      <c r="F102" s="71" t="s">
        <v>162</v>
      </c>
      <c r="G102" s="73">
        <v>529.19299999999998</v>
      </c>
      <c r="H102" s="74">
        <v>11.4</v>
      </c>
      <c r="I102" s="74">
        <f t="shared" si="9"/>
        <v>6032.8</v>
      </c>
      <c r="J102" s="75">
        <v>0</v>
      </c>
      <c r="K102" s="73">
        <f t="shared" si="10"/>
        <v>0</v>
      </c>
      <c r="L102" s="75">
        <v>0</v>
      </c>
      <c r="M102" s="73">
        <f t="shared" si="11"/>
        <v>0</v>
      </c>
      <c r="N102" s="76"/>
      <c r="O102" s="77">
        <v>4</v>
      </c>
      <c r="P102" s="72" t="s">
        <v>68</v>
      </c>
    </row>
    <row r="103" spans="1:16" s="65" customFormat="1" ht="12.75" customHeight="1">
      <c r="B103" s="67" t="s">
        <v>57</v>
      </c>
      <c r="D103" s="68" t="s">
        <v>296</v>
      </c>
      <c r="E103" s="68" t="s">
        <v>297</v>
      </c>
      <c r="I103" s="69">
        <f>SUM(I104:I105)</f>
        <v>126564.378</v>
      </c>
      <c r="K103" s="70">
        <f>SUM(K104:K105)</f>
        <v>0</v>
      </c>
      <c r="M103" s="70">
        <f>SUM(M104:M105)</f>
        <v>0</v>
      </c>
      <c r="P103" s="68" t="s">
        <v>61</v>
      </c>
    </row>
    <row r="104" spans="1:16" s="72" customFormat="1" ht="12.75" customHeight="1">
      <c r="A104" s="71" t="s">
        <v>455</v>
      </c>
      <c r="B104" s="71" t="s">
        <v>63</v>
      </c>
      <c r="C104" s="71" t="s">
        <v>69</v>
      </c>
      <c r="D104" s="72" t="s">
        <v>299</v>
      </c>
      <c r="E104" s="72" t="s">
        <v>300</v>
      </c>
      <c r="F104" s="71" t="s">
        <v>162</v>
      </c>
      <c r="G104" s="73">
        <v>5240.7610000000004</v>
      </c>
      <c r="H104" s="74">
        <v>3</v>
      </c>
      <c r="I104" s="74">
        <f>ROUND(G104*H104,3)</f>
        <v>15722.282999999999</v>
      </c>
      <c r="J104" s="75">
        <v>0</v>
      </c>
      <c r="K104" s="73">
        <f>G104*J104</f>
        <v>0</v>
      </c>
      <c r="L104" s="75">
        <v>0</v>
      </c>
      <c r="M104" s="73">
        <f>G104*L104</f>
        <v>0</v>
      </c>
      <c r="N104" s="76"/>
      <c r="O104" s="77">
        <v>4</v>
      </c>
      <c r="P104" s="72" t="s">
        <v>68</v>
      </c>
    </row>
    <row r="105" spans="1:16" s="72" customFormat="1" ht="12.75" customHeight="1">
      <c r="A105" s="71" t="s">
        <v>456</v>
      </c>
      <c r="B105" s="71" t="s">
        <v>63</v>
      </c>
      <c r="C105" s="71" t="s">
        <v>176</v>
      </c>
      <c r="D105" s="72" t="s">
        <v>302</v>
      </c>
      <c r="E105" s="72" t="s">
        <v>303</v>
      </c>
      <c r="F105" s="71" t="s">
        <v>162</v>
      </c>
      <c r="G105" s="73">
        <v>5240.7610000000004</v>
      </c>
      <c r="H105" s="74">
        <v>21.15</v>
      </c>
      <c r="I105" s="74">
        <f>ROUND(G105*H105,3)</f>
        <v>110842.095</v>
      </c>
      <c r="J105" s="75">
        <v>0</v>
      </c>
      <c r="K105" s="73">
        <f>G105*J105</f>
        <v>0</v>
      </c>
      <c r="L105" s="75">
        <v>0</v>
      </c>
      <c r="M105" s="73">
        <f>G105*L105</f>
        <v>0</v>
      </c>
      <c r="N105" s="76"/>
      <c r="O105" s="77">
        <v>4</v>
      </c>
      <c r="P105" s="72" t="s">
        <v>68</v>
      </c>
    </row>
    <row r="106" spans="1:16" s="65" customFormat="1" ht="12.75" customHeight="1">
      <c r="B106" s="85" t="s">
        <v>57</v>
      </c>
      <c r="D106" s="66" t="s">
        <v>457</v>
      </c>
      <c r="E106" s="66" t="s">
        <v>458</v>
      </c>
      <c r="I106" s="86">
        <f>I107</f>
        <v>14567.136999999999</v>
      </c>
      <c r="K106" s="87">
        <f>K107</f>
        <v>2.4387664</v>
      </c>
      <c r="M106" s="87">
        <f>M107</f>
        <v>0</v>
      </c>
      <c r="P106" s="66" t="s">
        <v>60</v>
      </c>
    </row>
    <row r="107" spans="1:16" s="217" customFormat="1" ht="12.75" customHeight="1">
      <c r="B107" s="218" t="s">
        <v>57</v>
      </c>
      <c r="D107" s="219" t="s">
        <v>459</v>
      </c>
      <c r="E107" s="219" t="s">
        <v>460</v>
      </c>
      <c r="I107" s="220">
        <f>SUM(I108:I115)</f>
        <v>14567.136999999999</v>
      </c>
      <c r="K107" s="221">
        <f>SUM(K108:K115)</f>
        <v>2.4387664</v>
      </c>
      <c r="M107" s="221">
        <f>SUM(M108:M115)</f>
        <v>0</v>
      </c>
      <c r="P107" s="219" t="s">
        <v>61</v>
      </c>
    </row>
    <row r="108" spans="1:16" s="223" customFormat="1" ht="12.75" customHeight="1">
      <c r="A108" s="222" t="s">
        <v>461</v>
      </c>
      <c r="B108" s="222" t="s">
        <v>63</v>
      </c>
      <c r="C108" s="222" t="s">
        <v>459</v>
      </c>
      <c r="D108" s="223" t="s">
        <v>462</v>
      </c>
      <c r="E108" s="223" t="s">
        <v>463</v>
      </c>
      <c r="F108" s="222" t="s">
        <v>123</v>
      </c>
      <c r="G108" s="224">
        <v>694.18</v>
      </c>
      <c r="H108" s="225">
        <v>7.5</v>
      </c>
      <c r="I108" s="225">
        <f t="shared" ref="I108:I115" si="12">ROUND(G108*H108,3)</f>
        <v>5206.3500000000004</v>
      </c>
      <c r="J108" s="226">
        <v>0</v>
      </c>
      <c r="K108" s="224">
        <f t="shared" ref="K108:K115" si="13">G108*J108</f>
        <v>0</v>
      </c>
      <c r="L108" s="226">
        <v>0</v>
      </c>
      <c r="M108" s="224">
        <f t="shared" ref="M108:M115" si="14">G108*L108</f>
        <v>0</v>
      </c>
      <c r="N108" s="227"/>
      <c r="O108" s="228">
        <v>16</v>
      </c>
      <c r="P108" s="223" t="s">
        <v>68</v>
      </c>
    </row>
    <row r="109" spans="1:16" s="223" customFormat="1" ht="12.75" customHeight="1">
      <c r="A109" s="229" t="s">
        <v>464</v>
      </c>
      <c r="B109" s="229" t="s">
        <v>125</v>
      </c>
      <c r="C109" s="229" t="s">
        <v>126</v>
      </c>
      <c r="D109" s="230" t="s">
        <v>465</v>
      </c>
      <c r="E109" s="230" t="s">
        <v>466</v>
      </c>
      <c r="F109" s="229" t="s">
        <v>72</v>
      </c>
      <c r="G109" s="231">
        <v>1388.36</v>
      </c>
      <c r="H109" s="232">
        <v>2</v>
      </c>
      <c r="I109" s="232">
        <f t="shared" si="12"/>
        <v>2776.72</v>
      </c>
      <c r="J109" s="233">
        <v>1.24E-3</v>
      </c>
      <c r="K109" s="231">
        <f t="shared" si="13"/>
        <v>1.7215663999999999</v>
      </c>
      <c r="L109" s="233">
        <v>0</v>
      </c>
      <c r="M109" s="231">
        <f t="shared" si="14"/>
        <v>0</v>
      </c>
      <c r="N109" s="234"/>
      <c r="O109" s="235">
        <v>32</v>
      </c>
      <c r="P109" s="230" t="s">
        <v>68</v>
      </c>
    </row>
    <row r="110" spans="1:16" s="223" customFormat="1" ht="12.75" customHeight="1">
      <c r="A110" s="229" t="s">
        <v>467</v>
      </c>
      <c r="B110" s="229" t="s">
        <v>125</v>
      </c>
      <c r="C110" s="229" t="s">
        <v>126</v>
      </c>
      <c r="D110" s="230" t="s">
        <v>468</v>
      </c>
      <c r="E110" s="230" t="s">
        <v>469</v>
      </c>
      <c r="F110" s="229" t="s">
        <v>173</v>
      </c>
      <c r="G110" s="231">
        <v>180</v>
      </c>
      <c r="H110" s="232">
        <v>1.99</v>
      </c>
      <c r="I110" s="232">
        <f t="shared" si="12"/>
        <v>358.2</v>
      </c>
      <c r="J110" s="233">
        <v>1E-3</v>
      </c>
      <c r="K110" s="231">
        <f t="shared" si="13"/>
        <v>0.18</v>
      </c>
      <c r="L110" s="233">
        <v>0</v>
      </c>
      <c r="M110" s="231">
        <f t="shared" si="14"/>
        <v>0</v>
      </c>
      <c r="N110" s="234"/>
      <c r="O110" s="235">
        <v>32</v>
      </c>
      <c r="P110" s="230" t="s">
        <v>68</v>
      </c>
    </row>
    <row r="111" spans="1:16" s="223" customFormat="1" ht="12.75" customHeight="1">
      <c r="A111" s="222" t="s">
        <v>470</v>
      </c>
      <c r="B111" s="222" t="s">
        <v>63</v>
      </c>
      <c r="C111" s="222" t="s">
        <v>459</v>
      </c>
      <c r="D111" s="223" t="s">
        <v>471</v>
      </c>
      <c r="E111" s="223" t="s">
        <v>472</v>
      </c>
      <c r="F111" s="222" t="s">
        <v>123</v>
      </c>
      <c r="G111" s="224">
        <v>694.18</v>
      </c>
      <c r="H111" s="225">
        <v>0.55000000000000004</v>
      </c>
      <c r="I111" s="225">
        <f t="shared" si="12"/>
        <v>381.79899999999998</v>
      </c>
      <c r="J111" s="226">
        <v>0</v>
      </c>
      <c r="K111" s="224">
        <f t="shared" si="13"/>
        <v>0</v>
      </c>
      <c r="L111" s="226">
        <v>0</v>
      </c>
      <c r="M111" s="224">
        <f t="shared" si="14"/>
        <v>0</v>
      </c>
      <c r="N111" s="227"/>
      <c r="O111" s="228">
        <v>16</v>
      </c>
      <c r="P111" s="223" t="s">
        <v>68</v>
      </c>
    </row>
    <row r="112" spans="1:16" s="223" customFormat="1" ht="12.75" customHeight="1">
      <c r="A112" s="229" t="s">
        <v>473</v>
      </c>
      <c r="B112" s="229" t="s">
        <v>125</v>
      </c>
      <c r="C112" s="229" t="s">
        <v>126</v>
      </c>
      <c r="D112" s="230" t="s">
        <v>474</v>
      </c>
      <c r="E112" s="230" t="s">
        <v>475</v>
      </c>
      <c r="F112" s="229" t="s">
        <v>123</v>
      </c>
      <c r="G112" s="231">
        <v>700</v>
      </c>
      <c r="H112" s="232">
        <v>0.88</v>
      </c>
      <c r="I112" s="232">
        <f t="shared" si="12"/>
        <v>616</v>
      </c>
      <c r="J112" s="233">
        <v>1E-4</v>
      </c>
      <c r="K112" s="231">
        <f t="shared" si="13"/>
        <v>7.0000000000000007E-2</v>
      </c>
      <c r="L112" s="233">
        <v>0</v>
      </c>
      <c r="M112" s="231">
        <f t="shared" si="14"/>
        <v>0</v>
      </c>
      <c r="N112" s="234"/>
      <c r="O112" s="235">
        <v>32</v>
      </c>
      <c r="P112" s="230" t="s">
        <v>68</v>
      </c>
    </row>
    <row r="113" spans="1:16" s="223" customFormat="1" ht="12.75" customHeight="1">
      <c r="A113" s="222" t="s">
        <v>476</v>
      </c>
      <c r="B113" s="222" t="s">
        <v>63</v>
      </c>
      <c r="C113" s="222" t="s">
        <v>459</v>
      </c>
      <c r="D113" s="223" t="s">
        <v>477</v>
      </c>
      <c r="E113" s="223" t="s">
        <v>478</v>
      </c>
      <c r="F113" s="222" t="s">
        <v>225</v>
      </c>
      <c r="G113" s="224">
        <v>32</v>
      </c>
      <c r="H113" s="225">
        <v>50</v>
      </c>
      <c r="I113" s="225">
        <f t="shared" si="12"/>
        <v>1600</v>
      </c>
      <c r="J113" s="226">
        <v>0</v>
      </c>
      <c r="K113" s="224">
        <f t="shared" si="13"/>
        <v>0</v>
      </c>
      <c r="L113" s="226">
        <v>0</v>
      </c>
      <c r="M113" s="224">
        <f t="shared" si="14"/>
        <v>0</v>
      </c>
      <c r="N113" s="227"/>
      <c r="O113" s="228">
        <v>16</v>
      </c>
      <c r="P113" s="223" t="s">
        <v>68</v>
      </c>
    </row>
    <row r="114" spans="1:16" s="223" customFormat="1" ht="12.75" customHeight="1">
      <c r="A114" s="229" t="s">
        <v>479</v>
      </c>
      <c r="B114" s="229" t="s">
        <v>125</v>
      </c>
      <c r="C114" s="229" t="s">
        <v>126</v>
      </c>
      <c r="D114" s="230" t="s">
        <v>480</v>
      </c>
      <c r="E114" s="230" t="s">
        <v>481</v>
      </c>
      <c r="F114" s="229" t="s">
        <v>225</v>
      </c>
      <c r="G114" s="231">
        <v>32</v>
      </c>
      <c r="H114" s="232">
        <v>110.9</v>
      </c>
      <c r="I114" s="232">
        <f t="shared" si="12"/>
        <v>3548.8</v>
      </c>
      <c r="J114" s="233">
        <v>1.46E-2</v>
      </c>
      <c r="K114" s="231">
        <f t="shared" si="13"/>
        <v>0.4672</v>
      </c>
      <c r="L114" s="233">
        <v>0</v>
      </c>
      <c r="M114" s="231">
        <f t="shared" si="14"/>
        <v>0</v>
      </c>
      <c r="N114" s="234"/>
      <c r="O114" s="235">
        <v>32</v>
      </c>
      <c r="P114" s="230" t="s">
        <v>68</v>
      </c>
    </row>
    <row r="115" spans="1:16" s="223" customFormat="1" ht="12.75" customHeight="1">
      <c r="A115" s="222" t="s">
        <v>482</v>
      </c>
      <c r="B115" s="222" t="s">
        <v>63</v>
      </c>
      <c r="C115" s="222" t="s">
        <v>459</v>
      </c>
      <c r="D115" s="223" t="s">
        <v>483</v>
      </c>
      <c r="E115" s="223" t="s">
        <v>484</v>
      </c>
      <c r="F115" s="222" t="s">
        <v>162</v>
      </c>
      <c r="G115" s="224">
        <v>2.4390000000000001</v>
      </c>
      <c r="H115" s="225">
        <v>32.5</v>
      </c>
      <c r="I115" s="225">
        <f t="shared" si="12"/>
        <v>79.268000000000001</v>
      </c>
      <c r="J115" s="226">
        <v>0</v>
      </c>
      <c r="K115" s="224">
        <f t="shared" si="13"/>
        <v>0</v>
      </c>
      <c r="L115" s="226">
        <v>0</v>
      </c>
      <c r="M115" s="224">
        <f t="shared" si="14"/>
        <v>0</v>
      </c>
      <c r="N115" s="227"/>
      <c r="O115" s="228">
        <v>16</v>
      </c>
      <c r="P115" s="223" t="s">
        <v>68</v>
      </c>
    </row>
    <row r="116" spans="1:16" s="65" customFormat="1" ht="12.75" customHeight="1">
      <c r="B116" s="85" t="s">
        <v>57</v>
      </c>
      <c r="D116" s="66" t="s">
        <v>125</v>
      </c>
      <c r="E116" s="66" t="s">
        <v>304</v>
      </c>
      <c r="I116" s="86">
        <f>I117</f>
        <v>737.15499999999997</v>
      </c>
      <c r="K116" s="87">
        <f>K117</f>
        <v>0</v>
      </c>
      <c r="M116" s="87">
        <f>M117</f>
        <v>0</v>
      </c>
      <c r="P116" s="66" t="s">
        <v>60</v>
      </c>
    </row>
    <row r="117" spans="1:16" s="65" customFormat="1" ht="12.75" customHeight="1">
      <c r="B117" s="67" t="s">
        <v>57</v>
      </c>
      <c r="D117" s="68" t="s">
        <v>305</v>
      </c>
      <c r="E117" s="68" t="s">
        <v>306</v>
      </c>
      <c r="I117" s="69">
        <f>SUM(I118:I119)</f>
        <v>737.15499999999997</v>
      </c>
      <c r="K117" s="70">
        <f>SUM(K118:K119)</f>
        <v>0</v>
      </c>
      <c r="M117" s="70">
        <f>SUM(M118:M119)</f>
        <v>0</v>
      </c>
      <c r="P117" s="68" t="s">
        <v>61</v>
      </c>
    </row>
    <row r="118" spans="1:16" s="72" customFormat="1" ht="12.75" customHeight="1">
      <c r="A118" s="71" t="s">
        <v>485</v>
      </c>
      <c r="B118" s="71" t="s">
        <v>63</v>
      </c>
      <c r="C118" s="71" t="s">
        <v>308</v>
      </c>
      <c r="D118" s="72" t="s">
        <v>309</v>
      </c>
      <c r="E118" s="72" t="s">
        <v>310</v>
      </c>
      <c r="F118" s="71" t="s">
        <v>72</v>
      </c>
      <c r="G118" s="73">
        <v>40.953000000000003</v>
      </c>
      <c r="H118" s="74">
        <v>5.5</v>
      </c>
      <c r="I118" s="74">
        <f>ROUND(G118*H118,3)</f>
        <v>225.24199999999999</v>
      </c>
      <c r="J118" s="75">
        <v>0</v>
      </c>
      <c r="K118" s="73">
        <f>G118*J118</f>
        <v>0</v>
      </c>
      <c r="L118" s="75">
        <v>0</v>
      </c>
      <c r="M118" s="73">
        <f>G118*L118</f>
        <v>0</v>
      </c>
      <c r="N118" s="76"/>
      <c r="O118" s="77">
        <v>64</v>
      </c>
      <c r="P118" s="72" t="s">
        <v>68</v>
      </c>
    </row>
    <row r="119" spans="1:16" s="72" customFormat="1" ht="12.75" customHeight="1">
      <c r="A119" s="71" t="s">
        <v>486</v>
      </c>
      <c r="B119" s="71" t="s">
        <v>63</v>
      </c>
      <c r="C119" s="71" t="s">
        <v>308</v>
      </c>
      <c r="D119" s="72" t="s">
        <v>312</v>
      </c>
      <c r="E119" s="72" t="s">
        <v>313</v>
      </c>
      <c r="F119" s="71" t="s">
        <v>72</v>
      </c>
      <c r="G119" s="73">
        <v>40.953000000000003</v>
      </c>
      <c r="H119" s="74">
        <v>12.5</v>
      </c>
      <c r="I119" s="74">
        <f>ROUND(G119*H119,3)</f>
        <v>511.91300000000001</v>
      </c>
      <c r="J119" s="75">
        <v>0</v>
      </c>
      <c r="K119" s="73">
        <f>G119*J119</f>
        <v>0</v>
      </c>
      <c r="L119" s="75">
        <v>0</v>
      </c>
      <c r="M119" s="73">
        <f>G119*L119</f>
        <v>0</v>
      </c>
      <c r="N119" s="76"/>
      <c r="O119" s="77">
        <v>64</v>
      </c>
      <c r="P119" s="72" t="s">
        <v>68</v>
      </c>
    </row>
    <row r="120" spans="1:16" s="88" customFormat="1" ht="12.75" customHeight="1">
      <c r="E120" s="89" t="s">
        <v>314</v>
      </c>
      <c r="I120" s="90">
        <f>I14+I106+I116</f>
        <v>962076.41600000008</v>
      </c>
      <c r="K120" s="91">
        <f>K14+K106+K116</f>
        <v>5145.1905576921399</v>
      </c>
      <c r="M120" s="91">
        <f>M14+M106+M116</f>
        <v>529.19269999999995</v>
      </c>
    </row>
    <row r="127" spans="1:16" s="236" customFormat="1" ht="11.25" customHeight="1"/>
  </sheetData>
  <pageMargins left="0.7" right="0.7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7"/>
  <sheetViews>
    <sheetView topLeftCell="A50" workbookViewId="0">
      <selection activeCell="H59" sqref="H59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0.285156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'[9]Krycí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'[9]Krycí list'!E7</f>
        <v xml:space="preserve">Stoka ´´Q1´´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'[9]Krycí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'[9]Krycí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'[9]Krycí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I15+I35+I37+I39+I43+I48+I58+I64</f>
        <v>53706.603999999992</v>
      </c>
      <c r="J14" s="23"/>
      <c r="K14" s="26">
        <f>K15+K35+K37+K39+K43+K48+K58+K64</f>
        <v>460.83286675681427</v>
      </c>
      <c r="L14" s="23"/>
      <c r="M14" s="26">
        <f>M15+M35+M37+M39+M43+M48+M58+M64</f>
        <v>135.47675000000001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SUM(I16:I34)</f>
        <v>21272.437999999995</v>
      </c>
      <c r="K15" s="32">
        <f>SUM(K16:K34)</f>
        <v>270.88324886279401</v>
      </c>
      <c r="M15" s="32">
        <f>SUM(M16:M34)</f>
        <v>135.47675000000001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8.3000000000000004E-2</v>
      </c>
      <c r="H16" s="36">
        <v>810</v>
      </c>
      <c r="I16" s="36">
        <f t="shared" ref="I16:I34" si="0">ROUND(G16*H16,3)</f>
        <v>67.23</v>
      </c>
      <c r="J16" s="37">
        <v>0</v>
      </c>
      <c r="K16" s="35">
        <f t="shared" ref="K16:K34" si="1">G16*J16</f>
        <v>0</v>
      </c>
      <c r="L16" s="37">
        <v>0</v>
      </c>
      <c r="M16" s="35">
        <f t="shared" ref="M16:M34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103.75</v>
      </c>
      <c r="H17" s="36">
        <v>4.41</v>
      </c>
      <c r="I17" s="36">
        <f t="shared" si="0"/>
        <v>457.53800000000001</v>
      </c>
      <c r="J17" s="37">
        <v>0</v>
      </c>
      <c r="K17" s="35">
        <f t="shared" si="1"/>
        <v>0</v>
      </c>
      <c r="L17" s="37">
        <v>0.24</v>
      </c>
      <c r="M17" s="35">
        <f t="shared" si="2"/>
        <v>24.9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317</v>
      </c>
      <c r="E18" s="34" t="s">
        <v>318</v>
      </c>
      <c r="F18" s="33" t="s">
        <v>72</v>
      </c>
      <c r="G18" s="35">
        <v>153.55000000000001</v>
      </c>
      <c r="H18" s="36">
        <v>35.57</v>
      </c>
      <c r="I18" s="36">
        <f t="shared" si="0"/>
        <v>5461.7740000000003</v>
      </c>
      <c r="J18" s="37">
        <v>0</v>
      </c>
      <c r="K18" s="35">
        <f t="shared" si="1"/>
        <v>0</v>
      </c>
      <c r="L18" s="37">
        <v>0.5</v>
      </c>
      <c r="M18" s="35">
        <f t="shared" si="2"/>
        <v>76.775000000000006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319</v>
      </c>
      <c r="E19" s="34" t="s">
        <v>320</v>
      </c>
      <c r="F19" s="33" t="s">
        <v>72</v>
      </c>
      <c r="G19" s="35">
        <v>186.75</v>
      </c>
      <c r="H19" s="36">
        <v>5.96</v>
      </c>
      <c r="I19" s="36">
        <f t="shared" si="0"/>
        <v>1113.03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33.801749999999998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24.908000000000001</v>
      </c>
      <c r="H20" s="36">
        <v>14.97</v>
      </c>
      <c r="I20" s="36">
        <f t="shared" si="0"/>
        <v>372.87299999999999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24.908000000000001</v>
      </c>
      <c r="H21" s="36">
        <v>1.48</v>
      </c>
      <c r="I21" s="36">
        <f t="shared" si="0"/>
        <v>36.863999999999997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323</v>
      </c>
      <c r="E22" s="34" t="s">
        <v>324</v>
      </c>
      <c r="F22" s="33" t="s">
        <v>93</v>
      </c>
      <c r="G22" s="35">
        <v>99.634</v>
      </c>
      <c r="H22" s="36">
        <v>25.8</v>
      </c>
      <c r="I22" s="36">
        <f t="shared" si="0"/>
        <v>2570.5569999999998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99.634</v>
      </c>
      <c r="H23" s="36">
        <v>1.48</v>
      </c>
      <c r="I23" s="36">
        <f t="shared" si="0"/>
        <v>147.458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41.514000000000003</v>
      </c>
      <c r="H24" s="36">
        <v>40.1</v>
      </c>
      <c r="I24" s="36">
        <f t="shared" si="0"/>
        <v>1664.711</v>
      </c>
      <c r="J24" s="37">
        <v>1.0656521E-2</v>
      </c>
      <c r="K24" s="35">
        <f t="shared" si="1"/>
        <v>0.44239481279400006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358.65</v>
      </c>
      <c r="H25" s="36">
        <v>3.56</v>
      </c>
      <c r="I25" s="36">
        <f t="shared" si="0"/>
        <v>1276.7940000000001</v>
      </c>
      <c r="J25" s="37">
        <v>2.8197E-2</v>
      </c>
      <c r="K25" s="35">
        <f t="shared" si="1"/>
        <v>10.112854049999999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136</v>
      </c>
      <c r="E26" s="34" t="s">
        <v>137</v>
      </c>
      <c r="F26" s="33" t="s">
        <v>72</v>
      </c>
      <c r="G26" s="35">
        <v>358.65</v>
      </c>
      <c r="H26" s="36">
        <v>2.39</v>
      </c>
      <c r="I26" s="36">
        <f t="shared" si="0"/>
        <v>857.17399999999998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142</v>
      </c>
      <c r="E27" s="34" t="s">
        <v>427</v>
      </c>
      <c r="F27" s="33" t="s">
        <v>143</v>
      </c>
      <c r="G27" s="35">
        <v>166.05600000000001</v>
      </c>
      <c r="H27" s="36">
        <v>3.14</v>
      </c>
      <c r="I27" s="36">
        <f t="shared" si="0"/>
        <v>521.41600000000005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145</v>
      </c>
      <c r="E28" s="34" t="s">
        <v>146</v>
      </c>
      <c r="F28" s="33" t="s">
        <v>93</v>
      </c>
      <c r="G28" s="35">
        <v>166.05600000000001</v>
      </c>
      <c r="H28" s="36">
        <v>5.39</v>
      </c>
      <c r="I28" s="36">
        <f t="shared" si="0"/>
        <v>895.04200000000003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325</v>
      </c>
      <c r="E29" s="34" t="s">
        <v>326</v>
      </c>
      <c r="F29" s="33" t="s">
        <v>93</v>
      </c>
      <c r="G29" s="35">
        <v>166.05600000000001</v>
      </c>
      <c r="H29" s="36">
        <v>2.23</v>
      </c>
      <c r="I29" s="36">
        <f t="shared" si="0"/>
        <v>370.30500000000001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327</v>
      </c>
      <c r="E30" s="34" t="s">
        <v>328</v>
      </c>
      <c r="F30" s="33" t="s">
        <v>93</v>
      </c>
      <c r="G30" s="35">
        <v>166.05600000000001</v>
      </c>
      <c r="H30" s="36">
        <v>1.92</v>
      </c>
      <c r="I30" s="36">
        <f t="shared" si="0"/>
        <v>318.82799999999997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329</v>
      </c>
      <c r="E31" s="34" t="s">
        <v>330</v>
      </c>
      <c r="F31" s="33" t="s">
        <v>93</v>
      </c>
      <c r="G31" s="35">
        <v>88.244</v>
      </c>
      <c r="H31" s="36">
        <v>9.85</v>
      </c>
      <c r="I31" s="36">
        <f t="shared" si="0"/>
        <v>869.20299999999997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157</v>
      </c>
      <c r="E32" s="34" t="s">
        <v>158</v>
      </c>
      <c r="F32" s="33" t="s">
        <v>93</v>
      </c>
      <c r="G32" s="35">
        <v>56.383000000000003</v>
      </c>
      <c r="H32" s="36">
        <v>12.59</v>
      </c>
      <c r="I32" s="36">
        <f t="shared" si="0"/>
        <v>709.86199999999997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164</v>
      </c>
      <c r="E33" s="41" t="s">
        <v>165</v>
      </c>
      <c r="F33" s="40" t="s">
        <v>162</v>
      </c>
      <c r="G33" s="42">
        <v>158.839</v>
      </c>
      <c r="H33" s="43">
        <v>13.14</v>
      </c>
      <c r="I33" s="43">
        <f t="shared" si="0"/>
        <v>2087.1439999999998</v>
      </c>
      <c r="J33" s="44">
        <v>1</v>
      </c>
      <c r="K33" s="42">
        <f t="shared" si="1"/>
        <v>158.839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160</v>
      </c>
      <c r="E34" s="41" t="s">
        <v>161</v>
      </c>
      <c r="F34" s="40" t="s">
        <v>162</v>
      </c>
      <c r="G34" s="42">
        <v>101.489</v>
      </c>
      <c r="H34" s="43">
        <v>14.53</v>
      </c>
      <c r="I34" s="43">
        <f t="shared" si="0"/>
        <v>1474.635</v>
      </c>
      <c r="J34" s="44">
        <v>1</v>
      </c>
      <c r="K34" s="42">
        <f t="shared" si="1"/>
        <v>101.489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27" customFormat="1" ht="12.75" customHeight="1">
      <c r="B35" s="29" t="s">
        <v>57</v>
      </c>
      <c r="D35" s="30" t="s">
        <v>68</v>
      </c>
      <c r="E35" s="30" t="s">
        <v>174</v>
      </c>
      <c r="I35" s="31">
        <f>I36</f>
        <v>837.351</v>
      </c>
      <c r="K35" s="32">
        <f>K36</f>
        <v>0.66042504000000002</v>
      </c>
      <c r="M35" s="32">
        <f>M36</f>
        <v>0</v>
      </c>
      <c r="P35" s="30" t="s">
        <v>61</v>
      </c>
    </row>
    <row r="36" spans="1:16" s="34" customFormat="1" ht="12.75" customHeight="1">
      <c r="A36" s="33" t="s">
        <v>129</v>
      </c>
      <c r="B36" s="33" t="s">
        <v>63</v>
      </c>
      <c r="C36" s="33" t="s">
        <v>180</v>
      </c>
      <c r="D36" s="34" t="s">
        <v>181</v>
      </c>
      <c r="E36" s="34" t="s">
        <v>182</v>
      </c>
      <c r="F36" s="33" t="s">
        <v>162</v>
      </c>
      <c r="G36" s="35">
        <v>0.54900000000000004</v>
      </c>
      <c r="H36" s="36">
        <v>1525.23</v>
      </c>
      <c r="I36" s="36">
        <f>ROUND(G36*H36,3)</f>
        <v>837.351</v>
      </c>
      <c r="J36" s="37">
        <v>1.20296</v>
      </c>
      <c r="K36" s="35">
        <f>G36*J36</f>
        <v>0.66042504000000002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27" customFormat="1" ht="12.75" customHeight="1">
      <c r="B37" s="29" t="s">
        <v>57</v>
      </c>
      <c r="D37" s="30" t="s">
        <v>73</v>
      </c>
      <c r="E37" s="30" t="s">
        <v>183</v>
      </c>
      <c r="I37" s="31">
        <f>I38</f>
        <v>290.5</v>
      </c>
      <c r="K37" s="32">
        <f>K38</f>
        <v>0</v>
      </c>
      <c r="M37" s="32">
        <f>M38</f>
        <v>0</v>
      </c>
      <c r="P37" s="30" t="s">
        <v>61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185</v>
      </c>
      <c r="E38" s="34" t="s">
        <v>186</v>
      </c>
      <c r="F38" s="33" t="s">
        <v>123</v>
      </c>
      <c r="G38" s="35">
        <v>83</v>
      </c>
      <c r="H38" s="36">
        <v>3.5</v>
      </c>
      <c r="I38" s="36">
        <f>ROUND(G38*H38,3)</f>
        <v>290.5</v>
      </c>
      <c r="J38" s="37">
        <v>0</v>
      </c>
      <c r="K38" s="35">
        <f>G38*J38</f>
        <v>0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76</v>
      </c>
      <c r="E39" s="30" t="s">
        <v>187</v>
      </c>
      <c r="I39" s="31">
        <f>SUM(I40:I42)</f>
        <v>749.01</v>
      </c>
      <c r="K39" s="32">
        <f>SUM(K40:K42)</f>
        <v>30.496808856332805</v>
      </c>
      <c r="M39" s="32">
        <f>SUM(M40:M42)</f>
        <v>0</v>
      </c>
      <c r="P39" s="30" t="s">
        <v>61</v>
      </c>
    </row>
    <row r="40" spans="1:16" s="34" customFormat="1" ht="12.75" customHeight="1">
      <c r="A40" s="33" t="s">
        <v>135</v>
      </c>
      <c r="B40" s="33" t="s">
        <v>63</v>
      </c>
      <c r="C40" s="33" t="s">
        <v>176</v>
      </c>
      <c r="D40" s="34" t="s">
        <v>189</v>
      </c>
      <c r="E40" s="34" t="s">
        <v>190</v>
      </c>
      <c r="F40" s="33" t="s">
        <v>93</v>
      </c>
      <c r="G40" s="35">
        <v>15.563000000000001</v>
      </c>
      <c r="H40" s="36">
        <v>42.62</v>
      </c>
      <c r="I40" s="36">
        <f>ROUND(G40*H40,3)</f>
        <v>663.29499999999996</v>
      </c>
      <c r="J40" s="37">
        <v>1.8907700000000001</v>
      </c>
      <c r="K40" s="35">
        <f>G40*J40</f>
        <v>29.426053510000003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138</v>
      </c>
      <c r="B41" s="33" t="s">
        <v>63</v>
      </c>
      <c r="C41" s="33" t="s">
        <v>176</v>
      </c>
      <c r="D41" s="34" t="s">
        <v>192</v>
      </c>
      <c r="E41" s="34" t="s">
        <v>193</v>
      </c>
      <c r="F41" s="33" t="s">
        <v>93</v>
      </c>
      <c r="G41" s="35">
        <v>0.432</v>
      </c>
      <c r="H41" s="36">
        <v>137.18</v>
      </c>
      <c r="I41" s="36">
        <f>ROUND(G41*H41,3)</f>
        <v>59.262</v>
      </c>
      <c r="J41" s="37">
        <v>2.3684770053999999</v>
      </c>
      <c r="K41" s="35">
        <f>G41*J41</f>
        <v>1.0231820663328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195</v>
      </c>
      <c r="E42" s="34" t="s">
        <v>196</v>
      </c>
      <c r="F42" s="33" t="s">
        <v>72</v>
      </c>
      <c r="G42" s="35">
        <v>1.44</v>
      </c>
      <c r="H42" s="36">
        <v>18.37</v>
      </c>
      <c r="I42" s="36">
        <f>ROUND(G42*H42,3)</f>
        <v>26.452999999999999</v>
      </c>
      <c r="J42" s="37">
        <v>3.3036999999999997E-2</v>
      </c>
      <c r="K42" s="35">
        <f>G42*J42</f>
        <v>4.7573279999999996E-2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27" customFormat="1" ht="12.75" customHeight="1">
      <c r="B43" s="29" t="s">
        <v>57</v>
      </c>
      <c r="D43" s="30" t="s">
        <v>79</v>
      </c>
      <c r="E43" s="30" t="s">
        <v>197</v>
      </c>
      <c r="I43" s="31">
        <f>SUM(I44:I47)</f>
        <v>10163.724</v>
      </c>
      <c r="K43" s="32">
        <f>SUM(K44:K47)</f>
        <v>152.32758741768748</v>
      </c>
      <c r="M43" s="32">
        <f>SUM(M44:M47)</f>
        <v>0</v>
      </c>
      <c r="P43" s="30" t="s">
        <v>61</v>
      </c>
    </row>
    <row r="44" spans="1:16" s="34" customFormat="1" ht="12.75" customHeight="1">
      <c r="A44" s="33" t="s">
        <v>144</v>
      </c>
      <c r="B44" s="33" t="s">
        <v>63</v>
      </c>
      <c r="C44" s="33" t="s">
        <v>69</v>
      </c>
      <c r="D44" s="34" t="s">
        <v>202</v>
      </c>
      <c r="E44" s="34" t="s">
        <v>203</v>
      </c>
      <c r="F44" s="33" t="s">
        <v>72</v>
      </c>
      <c r="G44" s="35">
        <v>103.75</v>
      </c>
      <c r="H44" s="36">
        <v>11.5</v>
      </c>
      <c r="I44" s="36">
        <f>ROUND(G44*H44,3)</f>
        <v>1193.125</v>
      </c>
      <c r="J44" s="37">
        <v>0.37080000000000002</v>
      </c>
      <c r="K44" s="35">
        <f>G44*J44</f>
        <v>38.470500000000001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147</v>
      </c>
      <c r="B45" s="33" t="s">
        <v>63</v>
      </c>
      <c r="C45" s="33" t="s">
        <v>69</v>
      </c>
      <c r="D45" s="34" t="s">
        <v>208</v>
      </c>
      <c r="E45" s="34" t="s">
        <v>209</v>
      </c>
      <c r="F45" s="33" t="s">
        <v>72</v>
      </c>
      <c r="G45" s="35">
        <v>153.55000000000001</v>
      </c>
      <c r="H45" s="36">
        <v>32.82</v>
      </c>
      <c r="I45" s="36">
        <f>ROUND(G45*H45,3)</f>
        <v>5039.5110000000004</v>
      </c>
      <c r="J45" s="37">
        <v>0.58306196624999995</v>
      </c>
      <c r="K45" s="35">
        <f>G45*J45</f>
        <v>89.529164917687496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150</v>
      </c>
      <c r="B46" s="33" t="s">
        <v>63</v>
      </c>
      <c r="C46" s="33" t="s">
        <v>69</v>
      </c>
      <c r="D46" s="34" t="s">
        <v>211</v>
      </c>
      <c r="E46" s="34" t="s">
        <v>212</v>
      </c>
      <c r="F46" s="33" t="s">
        <v>72</v>
      </c>
      <c r="G46" s="35">
        <v>186.75</v>
      </c>
      <c r="H46" s="36">
        <v>1.25</v>
      </c>
      <c r="I46" s="36">
        <f>ROUND(G46*H46,3)</f>
        <v>233.43799999999999</v>
      </c>
      <c r="J46" s="37">
        <v>6.0999999999999997E-4</v>
      </c>
      <c r="K46" s="35">
        <f>G46*J46</f>
        <v>0.11391749999999999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214</v>
      </c>
      <c r="E47" s="34" t="s">
        <v>215</v>
      </c>
      <c r="F47" s="33" t="s">
        <v>72</v>
      </c>
      <c r="G47" s="35">
        <v>186.75</v>
      </c>
      <c r="H47" s="36">
        <v>19.8</v>
      </c>
      <c r="I47" s="36">
        <f>ROUND(G47*H47,3)</f>
        <v>3697.65</v>
      </c>
      <c r="J47" s="37">
        <v>0.12966</v>
      </c>
      <c r="K47" s="35">
        <f>G47*J47</f>
        <v>24.214005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90</v>
      </c>
      <c r="E48" s="30" t="s">
        <v>216</v>
      </c>
      <c r="I48" s="31">
        <f>SUM(I49:I57)</f>
        <v>6821.0999999999995</v>
      </c>
      <c r="K48" s="32">
        <f>SUM(K49:K57)</f>
        <v>5.8919165800000002</v>
      </c>
      <c r="M48" s="32">
        <f>SUM(M49:M57)</f>
        <v>0</v>
      </c>
      <c r="P48" s="30" t="s">
        <v>61</v>
      </c>
    </row>
    <row r="49" spans="1:16" s="34" customFormat="1" ht="12.75" customHeight="1">
      <c r="A49" s="33" t="s">
        <v>156</v>
      </c>
      <c r="B49" s="33" t="s">
        <v>63</v>
      </c>
      <c r="C49" s="33" t="s">
        <v>176</v>
      </c>
      <c r="D49" s="34" t="s">
        <v>331</v>
      </c>
      <c r="E49" s="34" t="s">
        <v>332</v>
      </c>
      <c r="F49" s="33" t="s">
        <v>123</v>
      </c>
      <c r="G49" s="35">
        <v>83</v>
      </c>
      <c r="H49" s="36">
        <v>3</v>
      </c>
      <c r="I49" s="36">
        <f t="shared" ref="I49:I57" si="3">ROUND(G49*H49,3)</f>
        <v>249</v>
      </c>
      <c r="J49" s="37">
        <v>1.1060000000000001E-5</v>
      </c>
      <c r="K49" s="35">
        <f t="shared" ref="K49:K57" si="4">G49*J49</f>
        <v>9.179800000000001E-4</v>
      </c>
      <c r="L49" s="37">
        <v>0</v>
      </c>
      <c r="M49" s="35">
        <f t="shared" ref="M49:M57" si="5"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40" t="s">
        <v>159</v>
      </c>
      <c r="B50" s="40" t="s">
        <v>125</v>
      </c>
      <c r="C50" s="40" t="s">
        <v>126</v>
      </c>
      <c r="D50" s="41" t="s">
        <v>333</v>
      </c>
      <c r="E50" s="41" t="s">
        <v>497</v>
      </c>
      <c r="F50" s="40" t="s">
        <v>225</v>
      </c>
      <c r="G50" s="42">
        <v>14</v>
      </c>
      <c r="H50" s="43">
        <v>280.5</v>
      </c>
      <c r="I50" s="43">
        <f t="shared" si="3"/>
        <v>3927</v>
      </c>
      <c r="J50" s="44">
        <v>1.388E-2</v>
      </c>
      <c r="K50" s="42">
        <f t="shared" si="4"/>
        <v>0.19431999999999999</v>
      </c>
      <c r="L50" s="44">
        <v>0</v>
      </c>
      <c r="M50" s="42">
        <f t="shared" si="5"/>
        <v>0</v>
      </c>
      <c r="N50" s="45"/>
      <c r="O50" s="46">
        <v>8</v>
      </c>
      <c r="P50" s="41" t="s">
        <v>68</v>
      </c>
    </row>
    <row r="51" spans="1:16" s="34" customFormat="1" ht="12.75" customHeight="1">
      <c r="A51" s="33" t="s">
        <v>163</v>
      </c>
      <c r="B51" s="33" t="s">
        <v>63</v>
      </c>
      <c r="C51" s="33" t="s">
        <v>176</v>
      </c>
      <c r="D51" s="34" t="s">
        <v>334</v>
      </c>
      <c r="E51" s="34" t="s">
        <v>335</v>
      </c>
      <c r="F51" s="33" t="s">
        <v>225</v>
      </c>
      <c r="G51" s="35">
        <v>3</v>
      </c>
      <c r="H51" s="36">
        <v>5.5</v>
      </c>
      <c r="I51" s="36">
        <f t="shared" si="3"/>
        <v>16.5</v>
      </c>
      <c r="J51" s="37">
        <v>6.6000000000000005E-5</v>
      </c>
      <c r="K51" s="35">
        <f t="shared" si="4"/>
        <v>1.9800000000000002E-4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166</v>
      </c>
      <c r="B52" s="40" t="s">
        <v>125</v>
      </c>
      <c r="C52" s="40" t="s">
        <v>126</v>
      </c>
      <c r="D52" s="41" t="s">
        <v>336</v>
      </c>
      <c r="E52" s="41" t="s">
        <v>337</v>
      </c>
      <c r="F52" s="40" t="s">
        <v>225</v>
      </c>
      <c r="G52" s="42">
        <v>3</v>
      </c>
      <c r="H52" s="43">
        <v>52.3</v>
      </c>
      <c r="I52" s="43">
        <f t="shared" si="3"/>
        <v>156.9</v>
      </c>
      <c r="J52" s="44">
        <v>0</v>
      </c>
      <c r="K52" s="42">
        <f t="shared" si="4"/>
        <v>0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338</v>
      </c>
      <c r="E53" s="34" t="s">
        <v>339</v>
      </c>
      <c r="F53" s="33" t="s">
        <v>123</v>
      </c>
      <c r="G53" s="35">
        <v>83</v>
      </c>
      <c r="H53" s="36">
        <v>4.5</v>
      </c>
      <c r="I53" s="36">
        <f t="shared" si="3"/>
        <v>373.5</v>
      </c>
      <c r="J53" s="37">
        <v>0</v>
      </c>
      <c r="K53" s="35">
        <f t="shared" si="4"/>
        <v>0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175</v>
      </c>
      <c r="B54" s="33" t="s">
        <v>63</v>
      </c>
      <c r="C54" s="33" t="s">
        <v>176</v>
      </c>
      <c r="D54" s="34" t="s">
        <v>236</v>
      </c>
      <c r="E54" s="34" t="s">
        <v>340</v>
      </c>
      <c r="F54" s="33" t="s">
        <v>225</v>
      </c>
      <c r="G54" s="35">
        <v>2</v>
      </c>
      <c r="H54" s="36">
        <v>760</v>
      </c>
      <c r="I54" s="36">
        <f t="shared" si="3"/>
        <v>1520</v>
      </c>
      <c r="J54" s="37">
        <v>2.7582200000000001</v>
      </c>
      <c r="K54" s="35">
        <f t="shared" si="4"/>
        <v>5.5164400000000002</v>
      </c>
      <c r="L54" s="37">
        <v>0</v>
      </c>
      <c r="M54" s="35">
        <f t="shared" si="5"/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254</v>
      </c>
      <c r="E55" s="34" t="s">
        <v>255</v>
      </c>
      <c r="F55" s="33" t="s">
        <v>225</v>
      </c>
      <c r="G55" s="35">
        <v>2</v>
      </c>
      <c r="H55" s="36">
        <v>27.7</v>
      </c>
      <c r="I55" s="36">
        <f t="shared" si="3"/>
        <v>55.4</v>
      </c>
      <c r="J55" s="37">
        <v>7.0203000000000002E-3</v>
      </c>
      <c r="K55" s="35">
        <f t="shared" si="4"/>
        <v>1.40406E-2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257</v>
      </c>
      <c r="E56" s="41" t="s">
        <v>258</v>
      </c>
      <c r="F56" s="40" t="s">
        <v>225</v>
      </c>
      <c r="G56" s="42">
        <v>1</v>
      </c>
      <c r="H56" s="43">
        <v>259.60000000000002</v>
      </c>
      <c r="I56" s="43">
        <f t="shared" si="3"/>
        <v>259.60000000000002</v>
      </c>
      <c r="J56" s="44">
        <v>0.06</v>
      </c>
      <c r="K56" s="42">
        <f t="shared" si="4"/>
        <v>0.06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260</v>
      </c>
      <c r="E57" s="41" t="s">
        <v>261</v>
      </c>
      <c r="F57" s="40" t="s">
        <v>225</v>
      </c>
      <c r="G57" s="42">
        <v>1</v>
      </c>
      <c r="H57" s="43">
        <v>263.2</v>
      </c>
      <c r="I57" s="43">
        <f t="shared" si="3"/>
        <v>263.2</v>
      </c>
      <c r="J57" s="44">
        <v>0.106</v>
      </c>
      <c r="K57" s="42">
        <f t="shared" si="4"/>
        <v>0.106</v>
      </c>
      <c r="L57" s="44">
        <v>0</v>
      </c>
      <c r="M57" s="42">
        <f t="shared" si="5"/>
        <v>0</v>
      </c>
      <c r="N57" s="45"/>
      <c r="O57" s="46">
        <v>8</v>
      </c>
      <c r="P57" s="41" t="s">
        <v>68</v>
      </c>
    </row>
    <row r="58" spans="1:16" s="27" customFormat="1" ht="12.75" customHeight="1">
      <c r="B58" s="29" t="s">
        <v>57</v>
      </c>
      <c r="D58" s="30" t="s">
        <v>94</v>
      </c>
      <c r="E58" s="30" t="s">
        <v>277</v>
      </c>
      <c r="I58" s="31">
        <f>SUM(I59:I63)</f>
        <v>3768.6579999999999</v>
      </c>
      <c r="K58" s="32">
        <f>SUM(K59:K63)</f>
        <v>0.57288000000000006</v>
      </c>
      <c r="M58" s="32">
        <f>SUM(M59:M63)</f>
        <v>0</v>
      </c>
      <c r="P58" s="30" t="s">
        <v>61</v>
      </c>
    </row>
    <row r="59" spans="1:16" s="34" customFormat="1" ht="12.75" customHeight="1">
      <c r="A59" s="33" t="s">
        <v>191</v>
      </c>
      <c r="B59" s="33" t="s">
        <v>63</v>
      </c>
      <c r="C59" s="33" t="s">
        <v>69</v>
      </c>
      <c r="D59" s="34" t="s">
        <v>279</v>
      </c>
      <c r="E59" s="34" t="s">
        <v>280</v>
      </c>
      <c r="F59" s="33" t="s">
        <v>123</v>
      </c>
      <c r="G59" s="35">
        <v>170.5</v>
      </c>
      <c r="H59" s="36">
        <v>5.6</v>
      </c>
      <c r="I59" s="36">
        <f>ROUND(G59*H59,3)</f>
        <v>954.8</v>
      </c>
      <c r="J59" s="37">
        <v>3.3600000000000001E-3</v>
      </c>
      <c r="K59" s="35">
        <f>G59*J59</f>
        <v>0.57288000000000006</v>
      </c>
      <c r="L59" s="37">
        <v>0</v>
      </c>
      <c r="M59" s="35">
        <f>G59*L59</f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194</v>
      </c>
      <c r="B60" s="33" t="s">
        <v>63</v>
      </c>
      <c r="C60" s="33" t="s">
        <v>69</v>
      </c>
      <c r="D60" s="34" t="s">
        <v>285</v>
      </c>
      <c r="E60" s="34" t="s">
        <v>286</v>
      </c>
      <c r="F60" s="33" t="s">
        <v>162</v>
      </c>
      <c r="G60" s="35">
        <v>135.477</v>
      </c>
      <c r="H60" s="36">
        <v>2.1</v>
      </c>
      <c r="I60" s="36">
        <f>ROUND(G60*H60,3)</f>
        <v>284.50200000000001</v>
      </c>
      <c r="J60" s="37">
        <v>0</v>
      </c>
      <c r="K60" s="35">
        <f>G60*J60</f>
        <v>0</v>
      </c>
      <c r="L60" s="37">
        <v>0</v>
      </c>
      <c r="M60" s="35">
        <f>G60*L60</f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198</v>
      </c>
      <c r="B61" s="33" t="s">
        <v>63</v>
      </c>
      <c r="C61" s="33" t="s">
        <v>69</v>
      </c>
      <c r="D61" s="34" t="s">
        <v>288</v>
      </c>
      <c r="E61" s="34" t="s">
        <v>289</v>
      </c>
      <c r="F61" s="33" t="s">
        <v>162</v>
      </c>
      <c r="G61" s="35">
        <v>677.38499999999999</v>
      </c>
      <c r="H61" s="36">
        <v>0.42</v>
      </c>
      <c r="I61" s="36">
        <f>ROUND(G61*H61,3)</f>
        <v>284.50200000000001</v>
      </c>
      <c r="J61" s="37">
        <v>0</v>
      </c>
      <c r="K61" s="35">
        <f>G61*J61</f>
        <v>0</v>
      </c>
      <c r="L61" s="37">
        <v>0</v>
      </c>
      <c r="M61" s="35">
        <f>G61*L61</f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201</v>
      </c>
      <c r="B62" s="33" t="s">
        <v>63</v>
      </c>
      <c r="C62" s="33" t="s">
        <v>69</v>
      </c>
      <c r="D62" s="34" t="s">
        <v>291</v>
      </c>
      <c r="E62" s="34" t="s">
        <v>292</v>
      </c>
      <c r="F62" s="33" t="s">
        <v>162</v>
      </c>
      <c r="G62" s="35">
        <v>135.477</v>
      </c>
      <c r="H62" s="36">
        <v>5.17</v>
      </c>
      <c r="I62" s="36">
        <f>ROUND(G62*H62,3)</f>
        <v>700.41600000000005</v>
      </c>
      <c r="J62" s="37">
        <v>0</v>
      </c>
      <c r="K62" s="35">
        <f>G62*J62</f>
        <v>0</v>
      </c>
      <c r="L62" s="37">
        <v>0</v>
      </c>
      <c r="M62" s="35">
        <f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204</v>
      </c>
      <c r="B63" s="33" t="s">
        <v>63</v>
      </c>
      <c r="C63" s="33" t="s">
        <v>69</v>
      </c>
      <c r="D63" s="34" t="s">
        <v>294</v>
      </c>
      <c r="E63" s="34" t="s">
        <v>295</v>
      </c>
      <c r="F63" s="33" t="s">
        <v>162</v>
      </c>
      <c r="G63" s="35">
        <v>135.477</v>
      </c>
      <c r="H63" s="36">
        <v>11.4</v>
      </c>
      <c r="I63" s="36">
        <f>ROUND(G63*H63,3)</f>
        <v>1544.4380000000001</v>
      </c>
      <c r="J63" s="37">
        <v>0</v>
      </c>
      <c r="K63" s="35">
        <f>G63*J63</f>
        <v>0</v>
      </c>
      <c r="L63" s="37">
        <v>0</v>
      </c>
      <c r="M63" s="35">
        <f>G63*L63</f>
        <v>0</v>
      </c>
      <c r="N63" s="38"/>
      <c r="O63" s="39">
        <v>4</v>
      </c>
      <c r="P63" s="34" t="s">
        <v>68</v>
      </c>
    </row>
    <row r="64" spans="1:16" s="27" customFormat="1" ht="12.75" customHeight="1">
      <c r="B64" s="29" t="s">
        <v>57</v>
      </c>
      <c r="D64" s="30" t="s">
        <v>296</v>
      </c>
      <c r="E64" s="30" t="s">
        <v>297</v>
      </c>
      <c r="I64" s="31">
        <f>SUM(I65:I66)</f>
        <v>9803.8230000000003</v>
      </c>
      <c r="K64" s="32">
        <f>SUM(K65:K66)</f>
        <v>0</v>
      </c>
      <c r="M64" s="32">
        <f>SUM(M65:M66)</f>
        <v>0</v>
      </c>
      <c r="P64" s="30" t="s">
        <v>61</v>
      </c>
    </row>
    <row r="65" spans="1:16" s="34" customFormat="1" ht="12.75" customHeight="1">
      <c r="A65" s="33" t="s">
        <v>207</v>
      </c>
      <c r="B65" s="33" t="s">
        <v>63</v>
      </c>
      <c r="C65" s="33" t="s">
        <v>69</v>
      </c>
      <c r="D65" s="34" t="s">
        <v>299</v>
      </c>
      <c r="E65" s="34" t="s">
        <v>300</v>
      </c>
      <c r="F65" s="33" t="s">
        <v>162</v>
      </c>
      <c r="G65" s="35">
        <v>461.791</v>
      </c>
      <c r="H65" s="36">
        <v>2.5299999999999998</v>
      </c>
      <c r="I65" s="36">
        <f>ROUND(G65*H65,3)</f>
        <v>1168.3309999999999</v>
      </c>
      <c r="J65" s="37">
        <v>0</v>
      </c>
      <c r="K65" s="35">
        <f>G65*J65</f>
        <v>0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210</v>
      </c>
      <c r="B66" s="33" t="s">
        <v>63</v>
      </c>
      <c r="C66" s="33" t="s">
        <v>176</v>
      </c>
      <c r="D66" s="34" t="s">
        <v>302</v>
      </c>
      <c r="E66" s="34" t="s">
        <v>303</v>
      </c>
      <c r="F66" s="33" t="s">
        <v>162</v>
      </c>
      <c r="G66" s="35">
        <v>461.791</v>
      </c>
      <c r="H66" s="36">
        <v>18.7</v>
      </c>
      <c r="I66" s="36">
        <f>ROUND(G66*H66,3)</f>
        <v>8635.4920000000002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50" customFormat="1" ht="12.75" customHeight="1">
      <c r="E67" s="51" t="s">
        <v>314</v>
      </c>
      <c r="I67" s="52">
        <f>I14</f>
        <v>53706.603999999992</v>
      </c>
      <c r="K67" s="53">
        <f>K14</f>
        <v>460.83286675681427</v>
      </c>
      <c r="M67" s="53">
        <f>M14</f>
        <v>135.47675000000001</v>
      </c>
    </row>
  </sheetData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6"/>
  <sheetViews>
    <sheetView topLeftCell="A33" workbookViewId="0">
      <selection activeCell="R49" sqref="R49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0.855468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'[10]Krycí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'[10]Krycí list'!E7</f>
        <v xml:space="preserve">Stoka ´´Q2´´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'[10]Krycí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'[10]Krycí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'[10]Krycí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I15+I34+I36+I40+I42+I53</f>
        <v>36345.605000000003</v>
      </c>
      <c r="J14" s="23"/>
      <c r="K14" s="26">
        <f>K15+K34+K36+K40+K42+K53</f>
        <v>263.77068193198005</v>
      </c>
      <c r="L14" s="23"/>
      <c r="M14" s="26">
        <f>M15+M34+M36+M40+M42+M53</f>
        <v>57.400000000000006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SUM(I16:I33)</f>
        <v>17132.811000000002</v>
      </c>
      <c r="K15" s="32">
        <f>SUM(K16:K33)</f>
        <v>112.269484396148</v>
      </c>
      <c r="M15" s="32">
        <f>SUM(M16:M33)</f>
        <v>57.400000000000006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8.2000000000000003E-2</v>
      </c>
      <c r="H16" s="36">
        <v>810</v>
      </c>
      <c r="I16" s="36">
        <f t="shared" ref="I16:I33" si="0">ROUND(G16*H16,3)</f>
        <v>66.42</v>
      </c>
      <c r="J16" s="37">
        <v>0</v>
      </c>
      <c r="K16" s="35">
        <f t="shared" ref="K16:K33" si="1">G16*J16</f>
        <v>0</v>
      </c>
      <c r="L16" s="37">
        <v>0</v>
      </c>
      <c r="M16" s="35">
        <f t="shared" ref="M16:M33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341</v>
      </c>
      <c r="E17" s="34" t="s">
        <v>342</v>
      </c>
      <c r="F17" s="33" t="s">
        <v>72</v>
      </c>
      <c r="G17" s="35">
        <v>143.5</v>
      </c>
      <c r="H17" s="36">
        <v>13.507999999999999</v>
      </c>
      <c r="I17" s="36">
        <f t="shared" si="0"/>
        <v>1938.3979999999999</v>
      </c>
      <c r="J17" s="37">
        <v>0</v>
      </c>
      <c r="K17" s="35">
        <f t="shared" si="1"/>
        <v>0</v>
      </c>
      <c r="L17" s="37">
        <v>0.4</v>
      </c>
      <c r="M17" s="35">
        <f t="shared" si="2"/>
        <v>57.400000000000006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64</v>
      </c>
      <c r="D18" s="34" t="s">
        <v>321</v>
      </c>
      <c r="E18" s="34" t="s">
        <v>322</v>
      </c>
      <c r="F18" s="33" t="s">
        <v>93</v>
      </c>
      <c r="G18" s="35">
        <v>33.832999999999998</v>
      </c>
      <c r="H18" s="36">
        <v>14.97</v>
      </c>
      <c r="I18" s="36">
        <f t="shared" si="0"/>
        <v>506.48</v>
      </c>
      <c r="J18" s="37">
        <v>0</v>
      </c>
      <c r="K18" s="35">
        <f t="shared" si="1"/>
        <v>0</v>
      </c>
      <c r="L18" s="37">
        <v>0</v>
      </c>
      <c r="M18" s="35">
        <f t="shared" si="2"/>
        <v>0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64</v>
      </c>
      <c r="D19" s="34" t="s">
        <v>110</v>
      </c>
      <c r="E19" s="34" t="s">
        <v>111</v>
      </c>
      <c r="F19" s="33" t="s">
        <v>93</v>
      </c>
      <c r="G19" s="35">
        <v>33.832999999999998</v>
      </c>
      <c r="H19" s="36">
        <v>1.48</v>
      </c>
      <c r="I19" s="36">
        <f t="shared" si="0"/>
        <v>50.073</v>
      </c>
      <c r="J19" s="37">
        <v>0</v>
      </c>
      <c r="K19" s="35">
        <f t="shared" si="1"/>
        <v>0</v>
      </c>
      <c r="L19" s="37">
        <v>0</v>
      </c>
      <c r="M19" s="35">
        <f t="shared" si="2"/>
        <v>0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343</v>
      </c>
      <c r="E20" s="34" t="s">
        <v>344</v>
      </c>
      <c r="F20" s="33" t="s">
        <v>93</v>
      </c>
      <c r="G20" s="35">
        <v>135.33199999999999</v>
      </c>
      <c r="H20" s="36">
        <v>25.8</v>
      </c>
      <c r="I20" s="36">
        <f t="shared" si="0"/>
        <v>3491.5659999999998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116</v>
      </c>
      <c r="E21" s="34" t="s">
        <v>102</v>
      </c>
      <c r="F21" s="33" t="s">
        <v>93</v>
      </c>
      <c r="G21" s="35">
        <v>135.33199999999999</v>
      </c>
      <c r="H21" s="36">
        <v>1.48</v>
      </c>
      <c r="I21" s="36">
        <f t="shared" si="0"/>
        <v>200.291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118</v>
      </c>
      <c r="E22" s="34" t="s">
        <v>119</v>
      </c>
      <c r="F22" s="33" t="s">
        <v>93</v>
      </c>
      <c r="G22" s="35">
        <v>56.387999999999998</v>
      </c>
      <c r="H22" s="36">
        <v>40.1</v>
      </c>
      <c r="I22" s="36">
        <f t="shared" si="0"/>
        <v>2261.1590000000001</v>
      </c>
      <c r="J22" s="37">
        <v>1.0656521E-2</v>
      </c>
      <c r="K22" s="35">
        <f t="shared" si="1"/>
        <v>0.60089990614800004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130</v>
      </c>
      <c r="E23" s="34" t="s">
        <v>131</v>
      </c>
      <c r="F23" s="33" t="s">
        <v>72</v>
      </c>
      <c r="G23" s="35">
        <v>254.61</v>
      </c>
      <c r="H23" s="36">
        <v>3.56</v>
      </c>
      <c r="I23" s="36">
        <f t="shared" si="0"/>
        <v>906.41200000000003</v>
      </c>
      <c r="J23" s="37">
        <v>2.8197E-2</v>
      </c>
      <c r="K23" s="35">
        <f t="shared" si="1"/>
        <v>7.1792381700000005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133</v>
      </c>
      <c r="E24" s="34" t="s">
        <v>134</v>
      </c>
      <c r="F24" s="33" t="s">
        <v>72</v>
      </c>
      <c r="G24" s="35">
        <v>161.38</v>
      </c>
      <c r="H24" s="36">
        <v>7.1</v>
      </c>
      <c r="I24" s="36">
        <f t="shared" si="0"/>
        <v>1145.798</v>
      </c>
      <c r="J24" s="37">
        <v>2.6164E-2</v>
      </c>
      <c r="K24" s="35">
        <f t="shared" si="1"/>
        <v>4.2223463199999998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136</v>
      </c>
      <c r="E25" s="34" t="s">
        <v>137</v>
      </c>
      <c r="F25" s="33" t="s">
        <v>72</v>
      </c>
      <c r="G25" s="35">
        <v>254.61</v>
      </c>
      <c r="H25" s="36">
        <v>2.39</v>
      </c>
      <c r="I25" s="36">
        <f t="shared" si="0"/>
        <v>608.51800000000003</v>
      </c>
      <c r="J25" s="37">
        <v>0</v>
      </c>
      <c r="K25" s="35">
        <f t="shared" si="1"/>
        <v>0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139</v>
      </c>
      <c r="E26" s="34" t="s">
        <v>140</v>
      </c>
      <c r="F26" s="33" t="s">
        <v>72</v>
      </c>
      <c r="G26" s="35">
        <v>161.38</v>
      </c>
      <c r="H26" s="36">
        <v>3.5</v>
      </c>
      <c r="I26" s="36">
        <f t="shared" si="0"/>
        <v>564.83000000000004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142</v>
      </c>
      <c r="E27" s="34" t="s">
        <v>427</v>
      </c>
      <c r="F27" s="33" t="s">
        <v>143</v>
      </c>
      <c r="G27" s="35">
        <v>225.554</v>
      </c>
      <c r="H27" s="36">
        <v>3.14</v>
      </c>
      <c r="I27" s="36">
        <f t="shared" si="0"/>
        <v>708.24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145</v>
      </c>
      <c r="E28" s="34" t="s">
        <v>146</v>
      </c>
      <c r="F28" s="33" t="s">
        <v>93</v>
      </c>
      <c r="G28" s="35">
        <v>111.315</v>
      </c>
      <c r="H28" s="36">
        <v>5.39</v>
      </c>
      <c r="I28" s="36">
        <f t="shared" si="0"/>
        <v>599.98800000000006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325</v>
      </c>
      <c r="E29" s="34" t="s">
        <v>326</v>
      </c>
      <c r="F29" s="33" t="s">
        <v>93</v>
      </c>
      <c r="G29" s="35">
        <v>111.315</v>
      </c>
      <c r="H29" s="36">
        <v>2.23</v>
      </c>
      <c r="I29" s="36">
        <f t="shared" si="0"/>
        <v>248.232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327</v>
      </c>
      <c r="E30" s="34" t="s">
        <v>328</v>
      </c>
      <c r="F30" s="33" t="s">
        <v>93</v>
      </c>
      <c r="G30" s="35">
        <v>111.315</v>
      </c>
      <c r="H30" s="36">
        <v>1.92</v>
      </c>
      <c r="I30" s="36">
        <f t="shared" si="0"/>
        <v>213.72499999999999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345</v>
      </c>
      <c r="E31" s="34" t="s">
        <v>346</v>
      </c>
      <c r="F31" s="33" t="s">
        <v>93</v>
      </c>
      <c r="G31" s="35">
        <v>148.679</v>
      </c>
      <c r="H31" s="36">
        <v>9.85</v>
      </c>
      <c r="I31" s="36">
        <f t="shared" si="0"/>
        <v>1464.4880000000001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157</v>
      </c>
      <c r="E32" s="34" t="s">
        <v>158</v>
      </c>
      <c r="F32" s="33" t="s">
        <v>93</v>
      </c>
      <c r="G32" s="35">
        <v>55.704000000000001</v>
      </c>
      <c r="H32" s="36">
        <v>12.59</v>
      </c>
      <c r="I32" s="36">
        <f t="shared" si="0"/>
        <v>701.31299999999999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160</v>
      </c>
      <c r="E33" s="41" t="s">
        <v>161</v>
      </c>
      <c r="F33" s="40" t="s">
        <v>162</v>
      </c>
      <c r="G33" s="42">
        <v>100.267</v>
      </c>
      <c r="H33" s="43">
        <v>14.53</v>
      </c>
      <c r="I33" s="43">
        <f t="shared" si="0"/>
        <v>1456.88</v>
      </c>
      <c r="J33" s="44">
        <v>1</v>
      </c>
      <c r="K33" s="42">
        <f t="shared" si="1"/>
        <v>100.267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27" customFormat="1" ht="12.75" customHeight="1">
      <c r="B34" s="29" t="s">
        <v>57</v>
      </c>
      <c r="D34" s="30" t="s">
        <v>73</v>
      </c>
      <c r="E34" s="30" t="s">
        <v>183</v>
      </c>
      <c r="I34" s="31">
        <f>I35</f>
        <v>287</v>
      </c>
      <c r="K34" s="32">
        <f>K35</f>
        <v>0</v>
      </c>
      <c r="M34" s="32">
        <f>M35</f>
        <v>0</v>
      </c>
      <c r="P34" s="30" t="s">
        <v>61</v>
      </c>
    </row>
    <row r="35" spans="1:16" s="34" customFormat="1" ht="12.75" customHeight="1">
      <c r="A35" s="33" t="s">
        <v>124</v>
      </c>
      <c r="B35" s="33" t="s">
        <v>63</v>
      </c>
      <c r="C35" s="33" t="s">
        <v>176</v>
      </c>
      <c r="D35" s="34" t="s">
        <v>185</v>
      </c>
      <c r="E35" s="34" t="s">
        <v>186</v>
      </c>
      <c r="F35" s="33" t="s">
        <v>123</v>
      </c>
      <c r="G35" s="35">
        <v>82</v>
      </c>
      <c r="H35" s="36">
        <v>3.5</v>
      </c>
      <c r="I35" s="36">
        <f>ROUND(G35*H35,3)</f>
        <v>287</v>
      </c>
      <c r="J35" s="37">
        <v>0</v>
      </c>
      <c r="K35" s="35">
        <f>G35*J35</f>
        <v>0</v>
      </c>
      <c r="L35" s="37">
        <v>0</v>
      </c>
      <c r="M35" s="35">
        <f>G35*L35</f>
        <v>0</v>
      </c>
      <c r="N35" s="38"/>
      <c r="O35" s="39">
        <v>4</v>
      </c>
      <c r="P35" s="34" t="s">
        <v>68</v>
      </c>
    </row>
    <row r="36" spans="1:16" s="27" customFormat="1" ht="12.75" customHeight="1">
      <c r="B36" s="29" t="s">
        <v>57</v>
      </c>
      <c r="D36" s="30" t="s">
        <v>76</v>
      </c>
      <c r="E36" s="30" t="s">
        <v>187</v>
      </c>
      <c r="I36" s="31">
        <f>SUM(I37:I39)</f>
        <v>869.56899999999996</v>
      </c>
      <c r="K36" s="32">
        <f>SUM(K37:K39)</f>
        <v>31.747477115832002</v>
      </c>
      <c r="M36" s="32">
        <f>SUM(M37:M39)</f>
        <v>0</v>
      </c>
      <c r="P36" s="30" t="s">
        <v>61</v>
      </c>
    </row>
    <row r="37" spans="1:16" s="34" customFormat="1" ht="12.75" customHeight="1">
      <c r="A37" s="33" t="s">
        <v>129</v>
      </c>
      <c r="B37" s="33" t="s">
        <v>63</v>
      </c>
      <c r="C37" s="33" t="s">
        <v>176</v>
      </c>
      <c r="D37" s="34" t="s">
        <v>189</v>
      </c>
      <c r="E37" s="34" t="s">
        <v>190</v>
      </c>
      <c r="F37" s="33" t="s">
        <v>93</v>
      </c>
      <c r="G37" s="35">
        <v>15.375</v>
      </c>
      <c r="H37" s="36">
        <v>42.62</v>
      </c>
      <c r="I37" s="36">
        <f>ROUND(G37*H37,3)</f>
        <v>655.28300000000002</v>
      </c>
      <c r="J37" s="37">
        <v>1.8907700000000001</v>
      </c>
      <c r="K37" s="35">
        <f>G37*J37</f>
        <v>29.070588750000002</v>
      </c>
      <c r="L37" s="37">
        <v>0</v>
      </c>
      <c r="M37" s="35">
        <f>G37*L37</f>
        <v>0</v>
      </c>
      <c r="N37" s="38"/>
      <c r="O37" s="39">
        <v>4</v>
      </c>
      <c r="P37" s="34" t="s">
        <v>68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192</v>
      </c>
      <c r="E38" s="34" t="s">
        <v>193</v>
      </c>
      <c r="F38" s="33" t="s">
        <v>93</v>
      </c>
      <c r="G38" s="35">
        <v>1.08</v>
      </c>
      <c r="H38" s="36">
        <v>137.18</v>
      </c>
      <c r="I38" s="36">
        <f>ROUND(G38*H38,3)</f>
        <v>148.154</v>
      </c>
      <c r="J38" s="37">
        <v>2.3684770053999999</v>
      </c>
      <c r="K38" s="35">
        <f>G38*J38</f>
        <v>2.5579551658319999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33" t="s">
        <v>135</v>
      </c>
      <c r="B39" s="33" t="s">
        <v>63</v>
      </c>
      <c r="C39" s="33" t="s">
        <v>176</v>
      </c>
      <c r="D39" s="34" t="s">
        <v>195</v>
      </c>
      <c r="E39" s="34" t="s">
        <v>196</v>
      </c>
      <c r="F39" s="33" t="s">
        <v>72</v>
      </c>
      <c r="G39" s="35">
        <v>3.6</v>
      </c>
      <c r="H39" s="36">
        <v>18.37</v>
      </c>
      <c r="I39" s="36">
        <f>ROUND(G39*H39,3)</f>
        <v>66.132000000000005</v>
      </c>
      <c r="J39" s="37">
        <v>3.3036999999999997E-2</v>
      </c>
      <c r="K39" s="35">
        <f>G39*J39</f>
        <v>0.11893319999999999</v>
      </c>
      <c r="L39" s="37">
        <v>0</v>
      </c>
      <c r="M39" s="35">
        <f>G39*L39</f>
        <v>0</v>
      </c>
      <c r="N39" s="38"/>
      <c r="O39" s="39">
        <v>4</v>
      </c>
      <c r="P39" s="34" t="s">
        <v>68</v>
      </c>
    </row>
    <row r="40" spans="1:16" s="27" customFormat="1" ht="12.75" customHeight="1">
      <c r="B40" s="29" t="s">
        <v>57</v>
      </c>
      <c r="D40" s="30" t="s">
        <v>79</v>
      </c>
      <c r="E40" s="30" t="s">
        <v>197</v>
      </c>
      <c r="I40" s="31">
        <f>I41</f>
        <v>2231.4250000000002</v>
      </c>
      <c r="K40" s="32">
        <f>K41</f>
        <v>102.80914</v>
      </c>
      <c r="M40" s="32">
        <f>M41</f>
        <v>0</v>
      </c>
      <c r="P40" s="30" t="s">
        <v>61</v>
      </c>
    </row>
    <row r="41" spans="1:16" s="34" customFormat="1" ht="12.75" customHeight="1">
      <c r="A41" s="33" t="s">
        <v>138</v>
      </c>
      <c r="B41" s="33" t="s">
        <v>63</v>
      </c>
      <c r="C41" s="33" t="s">
        <v>69</v>
      </c>
      <c r="D41" s="34" t="s">
        <v>347</v>
      </c>
      <c r="E41" s="34" t="s">
        <v>348</v>
      </c>
      <c r="F41" s="33" t="s">
        <v>72</v>
      </c>
      <c r="G41" s="35">
        <v>143.5</v>
      </c>
      <c r="H41" s="36">
        <v>15.55</v>
      </c>
      <c r="I41" s="36">
        <f>ROUND(G41*H41,3)</f>
        <v>2231.4250000000002</v>
      </c>
      <c r="J41" s="37">
        <v>0.71643999999999997</v>
      </c>
      <c r="K41" s="35">
        <f>G41*J41</f>
        <v>102.80914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27" customFormat="1" ht="12.75" customHeight="1">
      <c r="B42" s="29" t="s">
        <v>57</v>
      </c>
      <c r="D42" s="30" t="s">
        <v>90</v>
      </c>
      <c r="E42" s="30" t="s">
        <v>216</v>
      </c>
      <c r="I42" s="31">
        <f>SUM(I43:I52)</f>
        <v>10204.900000000001</v>
      </c>
      <c r="K42" s="32">
        <f>SUM(K43:K52)</f>
        <v>16.944580420000001</v>
      </c>
      <c r="M42" s="32">
        <f>SUM(M43:M52)</f>
        <v>0</v>
      </c>
      <c r="P42" s="30" t="s">
        <v>61</v>
      </c>
    </row>
    <row r="43" spans="1:16" s="34" customFormat="1" ht="12.75" customHeight="1">
      <c r="A43" s="33" t="s">
        <v>141</v>
      </c>
      <c r="B43" s="33" t="s">
        <v>63</v>
      </c>
      <c r="C43" s="33" t="s">
        <v>176</v>
      </c>
      <c r="D43" s="34" t="s">
        <v>331</v>
      </c>
      <c r="E43" s="34" t="s">
        <v>332</v>
      </c>
      <c r="F43" s="33" t="s">
        <v>123</v>
      </c>
      <c r="G43" s="35">
        <v>82</v>
      </c>
      <c r="H43" s="36">
        <v>3</v>
      </c>
      <c r="I43" s="36">
        <f t="shared" ref="I43:I52" si="3">ROUND(G43*H43,3)</f>
        <v>246</v>
      </c>
      <c r="J43" s="37">
        <v>1.1060000000000001E-5</v>
      </c>
      <c r="K43" s="35">
        <f t="shared" ref="K43:K52" si="4">G43*J43</f>
        <v>9.0692000000000008E-4</v>
      </c>
      <c r="L43" s="37">
        <v>0</v>
      </c>
      <c r="M43" s="35">
        <f t="shared" ref="M43:M52" si="5">G43*L43</f>
        <v>0</v>
      </c>
      <c r="N43" s="38"/>
      <c r="O43" s="39">
        <v>4</v>
      </c>
      <c r="P43" s="34" t="s">
        <v>68</v>
      </c>
    </row>
    <row r="44" spans="1:16" s="34" customFormat="1" ht="12.75" customHeight="1">
      <c r="A44" s="40" t="s">
        <v>144</v>
      </c>
      <c r="B44" s="40" t="s">
        <v>125</v>
      </c>
      <c r="C44" s="40" t="s">
        <v>126</v>
      </c>
      <c r="D44" s="41" t="s">
        <v>333</v>
      </c>
      <c r="E44" s="41" t="s">
        <v>498</v>
      </c>
      <c r="F44" s="40" t="s">
        <v>225</v>
      </c>
      <c r="G44" s="42">
        <v>14</v>
      </c>
      <c r="H44" s="43">
        <v>280.5</v>
      </c>
      <c r="I44" s="43">
        <f t="shared" si="3"/>
        <v>3927</v>
      </c>
      <c r="J44" s="44">
        <v>1.388E-2</v>
      </c>
      <c r="K44" s="42">
        <f t="shared" si="4"/>
        <v>0.19431999999999999</v>
      </c>
      <c r="L44" s="44">
        <v>0</v>
      </c>
      <c r="M44" s="42">
        <f t="shared" si="5"/>
        <v>0</v>
      </c>
      <c r="N44" s="45"/>
      <c r="O44" s="46">
        <v>8</v>
      </c>
      <c r="P44" s="41" t="s">
        <v>68</v>
      </c>
    </row>
    <row r="45" spans="1:16" s="34" customFormat="1" ht="12.75" customHeight="1">
      <c r="A45" s="33" t="s">
        <v>147</v>
      </c>
      <c r="B45" s="33" t="s">
        <v>63</v>
      </c>
      <c r="C45" s="33" t="s">
        <v>176</v>
      </c>
      <c r="D45" s="34" t="s">
        <v>334</v>
      </c>
      <c r="E45" s="34" t="s">
        <v>335</v>
      </c>
      <c r="F45" s="33" t="s">
        <v>225</v>
      </c>
      <c r="G45" s="35">
        <v>2</v>
      </c>
      <c r="H45" s="36">
        <v>5.5</v>
      </c>
      <c r="I45" s="36">
        <f t="shared" si="3"/>
        <v>11</v>
      </c>
      <c r="J45" s="37">
        <v>6.6000000000000005E-5</v>
      </c>
      <c r="K45" s="35">
        <f t="shared" si="4"/>
        <v>1.3200000000000001E-4</v>
      </c>
      <c r="L45" s="37">
        <v>0</v>
      </c>
      <c r="M45" s="35">
        <f t="shared" si="5"/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40" t="s">
        <v>150</v>
      </c>
      <c r="B46" s="40" t="s">
        <v>125</v>
      </c>
      <c r="C46" s="40" t="s">
        <v>126</v>
      </c>
      <c r="D46" s="41" t="s">
        <v>336</v>
      </c>
      <c r="E46" s="41" t="s">
        <v>337</v>
      </c>
      <c r="F46" s="40" t="s">
        <v>225</v>
      </c>
      <c r="G46" s="42">
        <v>2</v>
      </c>
      <c r="H46" s="43">
        <v>52.3</v>
      </c>
      <c r="I46" s="43">
        <f t="shared" si="3"/>
        <v>104.6</v>
      </c>
      <c r="J46" s="44">
        <v>0</v>
      </c>
      <c r="K46" s="42">
        <f t="shared" si="4"/>
        <v>0</v>
      </c>
      <c r="L46" s="44">
        <v>0</v>
      </c>
      <c r="M46" s="42">
        <f t="shared" si="5"/>
        <v>0</v>
      </c>
      <c r="N46" s="45"/>
      <c r="O46" s="46">
        <v>8</v>
      </c>
      <c r="P46" s="41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176</v>
      </c>
      <c r="D47" s="34" t="s">
        <v>338</v>
      </c>
      <c r="E47" s="34" t="s">
        <v>339</v>
      </c>
      <c r="F47" s="33" t="s">
        <v>123</v>
      </c>
      <c r="G47" s="35">
        <v>82</v>
      </c>
      <c r="H47" s="36">
        <v>4.5</v>
      </c>
      <c r="I47" s="36">
        <f t="shared" si="3"/>
        <v>369</v>
      </c>
      <c r="J47" s="37">
        <v>0</v>
      </c>
      <c r="K47" s="35">
        <f t="shared" si="4"/>
        <v>0</v>
      </c>
      <c r="L47" s="37">
        <v>0</v>
      </c>
      <c r="M47" s="35">
        <f t="shared" si="5"/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156</v>
      </c>
      <c r="B48" s="33" t="s">
        <v>63</v>
      </c>
      <c r="C48" s="33" t="s">
        <v>176</v>
      </c>
      <c r="D48" s="34" t="s">
        <v>236</v>
      </c>
      <c r="E48" s="34" t="s">
        <v>340</v>
      </c>
      <c r="F48" s="33" t="s">
        <v>225</v>
      </c>
      <c r="G48" s="35">
        <v>2</v>
      </c>
      <c r="H48" s="36">
        <v>760</v>
      </c>
      <c r="I48" s="36">
        <f t="shared" si="3"/>
        <v>1520</v>
      </c>
      <c r="J48" s="37">
        <v>2.7582200000000001</v>
      </c>
      <c r="K48" s="35">
        <f t="shared" si="4"/>
        <v>5.5164400000000002</v>
      </c>
      <c r="L48" s="37">
        <v>0</v>
      </c>
      <c r="M48" s="35">
        <f t="shared" si="5"/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159</v>
      </c>
      <c r="B49" s="33" t="s">
        <v>63</v>
      </c>
      <c r="C49" s="33" t="s">
        <v>176</v>
      </c>
      <c r="D49" s="34" t="s">
        <v>242</v>
      </c>
      <c r="E49" s="34" t="s">
        <v>349</v>
      </c>
      <c r="F49" s="33" t="s">
        <v>225</v>
      </c>
      <c r="G49" s="35">
        <v>3</v>
      </c>
      <c r="H49" s="36">
        <v>860</v>
      </c>
      <c r="I49" s="36">
        <f t="shared" si="3"/>
        <v>2580</v>
      </c>
      <c r="J49" s="37">
        <v>3.58656</v>
      </c>
      <c r="K49" s="35">
        <f t="shared" si="4"/>
        <v>10.759679999999999</v>
      </c>
      <c r="L49" s="37">
        <v>0</v>
      </c>
      <c r="M49" s="35">
        <f t="shared" si="5"/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176</v>
      </c>
      <c r="D50" s="34" t="s">
        <v>254</v>
      </c>
      <c r="E50" s="34" t="s">
        <v>255</v>
      </c>
      <c r="F50" s="33" t="s">
        <v>225</v>
      </c>
      <c r="G50" s="35">
        <v>5</v>
      </c>
      <c r="H50" s="36">
        <v>27.7</v>
      </c>
      <c r="I50" s="36">
        <f t="shared" si="3"/>
        <v>138.5</v>
      </c>
      <c r="J50" s="37">
        <v>7.0203000000000002E-3</v>
      </c>
      <c r="K50" s="35">
        <f t="shared" si="4"/>
        <v>3.5101500000000001E-2</v>
      </c>
      <c r="L50" s="37">
        <v>0</v>
      </c>
      <c r="M50" s="35">
        <f t="shared" si="5"/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40" t="s">
        <v>166</v>
      </c>
      <c r="B51" s="40" t="s">
        <v>125</v>
      </c>
      <c r="C51" s="40" t="s">
        <v>126</v>
      </c>
      <c r="D51" s="41" t="s">
        <v>257</v>
      </c>
      <c r="E51" s="41" t="s">
        <v>258</v>
      </c>
      <c r="F51" s="40" t="s">
        <v>225</v>
      </c>
      <c r="G51" s="42">
        <v>2</v>
      </c>
      <c r="H51" s="43">
        <v>259.60000000000002</v>
      </c>
      <c r="I51" s="43">
        <f t="shared" si="3"/>
        <v>519.20000000000005</v>
      </c>
      <c r="J51" s="44">
        <v>0.06</v>
      </c>
      <c r="K51" s="42">
        <f t="shared" si="4"/>
        <v>0.12</v>
      </c>
      <c r="L51" s="44">
        <v>0</v>
      </c>
      <c r="M51" s="42">
        <f t="shared" si="5"/>
        <v>0</v>
      </c>
      <c r="N51" s="45"/>
      <c r="O51" s="46">
        <v>8</v>
      </c>
      <c r="P51" s="41" t="s">
        <v>68</v>
      </c>
    </row>
    <row r="52" spans="1:16" s="34" customFormat="1" ht="12.75" customHeight="1">
      <c r="A52" s="40" t="s">
        <v>170</v>
      </c>
      <c r="B52" s="40" t="s">
        <v>125</v>
      </c>
      <c r="C52" s="40" t="s">
        <v>126</v>
      </c>
      <c r="D52" s="41" t="s">
        <v>260</v>
      </c>
      <c r="E52" s="41" t="s">
        <v>261</v>
      </c>
      <c r="F52" s="40" t="s">
        <v>225</v>
      </c>
      <c r="G52" s="42">
        <v>3</v>
      </c>
      <c r="H52" s="43">
        <v>263.2</v>
      </c>
      <c r="I52" s="43">
        <f t="shared" si="3"/>
        <v>789.6</v>
      </c>
      <c r="J52" s="44">
        <v>0.106</v>
      </c>
      <c r="K52" s="42">
        <f t="shared" si="4"/>
        <v>0.318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27" customFormat="1" ht="12.75" customHeight="1">
      <c r="B53" s="29" t="s">
        <v>57</v>
      </c>
      <c r="D53" s="30" t="s">
        <v>296</v>
      </c>
      <c r="E53" s="30" t="s">
        <v>297</v>
      </c>
      <c r="I53" s="31">
        <f>SUM(I54:I55)</f>
        <v>5619.9000000000005</v>
      </c>
      <c r="K53" s="32">
        <f>SUM(K54:K55)</f>
        <v>0</v>
      </c>
      <c r="M53" s="32">
        <f>SUM(M54:M55)</f>
        <v>0</v>
      </c>
      <c r="P53" s="30" t="s">
        <v>61</v>
      </c>
    </row>
    <row r="54" spans="1:16" s="34" customFormat="1" ht="12.75" customHeight="1">
      <c r="A54" s="33" t="s">
        <v>175</v>
      </c>
      <c r="B54" s="33" t="s">
        <v>63</v>
      </c>
      <c r="C54" s="33" t="s">
        <v>69</v>
      </c>
      <c r="D54" s="34" t="s">
        <v>299</v>
      </c>
      <c r="E54" s="34" t="s">
        <v>300</v>
      </c>
      <c r="F54" s="33" t="s">
        <v>162</v>
      </c>
      <c r="G54" s="35">
        <v>264.71499999999997</v>
      </c>
      <c r="H54" s="36">
        <v>2.5299999999999998</v>
      </c>
      <c r="I54" s="36">
        <f>ROUND(G54*H54,3)</f>
        <v>669.72900000000004</v>
      </c>
      <c r="J54" s="37">
        <v>0</v>
      </c>
      <c r="K54" s="35">
        <f>G54*J54</f>
        <v>0</v>
      </c>
      <c r="L54" s="37">
        <v>0</v>
      </c>
      <c r="M54" s="35">
        <f>G54*L54</f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302</v>
      </c>
      <c r="E55" s="34" t="s">
        <v>303</v>
      </c>
      <c r="F55" s="33" t="s">
        <v>162</v>
      </c>
      <c r="G55" s="35">
        <v>264.71499999999997</v>
      </c>
      <c r="H55" s="36">
        <v>18.7</v>
      </c>
      <c r="I55" s="36">
        <f>ROUND(G55*H55,3)</f>
        <v>4950.1710000000003</v>
      </c>
      <c r="J55" s="37">
        <v>0</v>
      </c>
      <c r="K55" s="35">
        <f>G55*J55</f>
        <v>0</v>
      </c>
      <c r="L55" s="37">
        <v>0</v>
      </c>
      <c r="M55" s="35">
        <f>G55*L55</f>
        <v>0</v>
      </c>
      <c r="N55" s="38"/>
      <c r="O55" s="39">
        <v>4</v>
      </c>
      <c r="P55" s="34" t="s">
        <v>68</v>
      </c>
    </row>
    <row r="56" spans="1:16" s="50" customFormat="1" ht="12.75" customHeight="1">
      <c r="E56" s="51" t="s">
        <v>314</v>
      </c>
      <c r="I56" s="52">
        <f>I14</f>
        <v>36345.605000000003</v>
      </c>
      <c r="K56" s="53">
        <f>K14</f>
        <v>263.77068193198005</v>
      </c>
      <c r="M56" s="53">
        <f>M14</f>
        <v>57.400000000000006</v>
      </c>
    </row>
  </sheetData>
  <pageMargins left="0.7" right="0.7" top="0.75" bottom="0.75" header="0.3" footer="0.3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opLeftCell="A47" workbookViewId="0">
      <selection activeCell="H59" sqref="H59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69.71093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'[11]Krycí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'[11]Krycí list'!E7</f>
        <v xml:space="preserve">Stoka ´´Q3´´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'[11]Krycí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'[11]Krycí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'[11]Krycí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I15+I35+I37+I39+I43+I48+I58+I64</f>
        <v>108922.82799999998</v>
      </c>
      <c r="J14" s="23"/>
      <c r="K14" s="26">
        <f>K15+K35+K37+K39+K43+K48+K58+K64</f>
        <v>1025.367300300077</v>
      </c>
      <c r="L14" s="23"/>
      <c r="M14" s="26">
        <f>M15+M35+M37+M39+M43+M48+M58+M64</f>
        <v>290.54050000000001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SUM(I16:I34)</f>
        <v>37628.671999999999</v>
      </c>
      <c r="K15" s="32">
        <f>SUM(K16:K34)</f>
        <v>615.59592563811998</v>
      </c>
      <c r="M15" s="32">
        <f>SUM(M16:M34)</f>
        <v>290.54050000000001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0.17799999999999999</v>
      </c>
      <c r="H16" s="36">
        <v>810</v>
      </c>
      <c r="I16" s="36">
        <f t="shared" ref="I16:I34" si="0">ROUND(G16*H16,3)</f>
        <v>144.18</v>
      </c>
      <c r="J16" s="37">
        <v>0</v>
      </c>
      <c r="K16" s="35">
        <f t="shared" ref="K16:K34" si="1">G16*J16</f>
        <v>0</v>
      </c>
      <c r="L16" s="37">
        <v>0</v>
      </c>
      <c r="M16" s="35">
        <f t="shared" ref="M16:M34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70</v>
      </c>
      <c r="E17" s="34" t="s">
        <v>71</v>
      </c>
      <c r="F17" s="33" t="s">
        <v>72</v>
      </c>
      <c r="G17" s="35">
        <v>222.5</v>
      </c>
      <c r="H17" s="36">
        <v>1.1000000000000001</v>
      </c>
      <c r="I17" s="36">
        <f t="shared" si="0"/>
        <v>244.75</v>
      </c>
      <c r="J17" s="37">
        <v>0</v>
      </c>
      <c r="K17" s="35">
        <f t="shared" si="1"/>
        <v>0</v>
      </c>
      <c r="L17" s="37">
        <v>0.24</v>
      </c>
      <c r="M17" s="35">
        <f t="shared" si="2"/>
        <v>53.4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77</v>
      </c>
      <c r="E18" s="34" t="s">
        <v>78</v>
      </c>
      <c r="F18" s="33" t="s">
        <v>72</v>
      </c>
      <c r="G18" s="35">
        <v>329.3</v>
      </c>
      <c r="H18" s="36">
        <v>8.7200000000000006</v>
      </c>
      <c r="I18" s="36">
        <f t="shared" si="0"/>
        <v>2871.4960000000001</v>
      </c>
      <c r="J18" s="37">
        <v>0</v>
      </c>
      <c r="K18" s="35">
        <f t="shared" si="1"/>
        <v>0</v>
      </c>
      <c r="L18" s="37">
        <v>0.5</v>
      </c>
      <c r="M18" s="35">
        <f t="shared" si="2"/>
        <v>164.65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80</v>
      </c>
      <c r="E19" s="34" t="s">
        <v>81</v>
      </c>
      <c r="F19" s="33" t="s">
        <v>72</v>
      </c>
      <c r="G19" s="35">
        <v>400.5</v>
      </c>
      <c r="H19" s="36">
        <v>5.96</v>
      </c>
      <c r="I19" s="36">
        <f t="shared" si="0"/>
        <v>2386.98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72.490499999999997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56.231999999999999</v>
      </c>
      <c r="H20" s="36">
        <v>14.97</v>
      </c>
      <c r="I20" s="36">
        <f t="shared" si="0"/>
        <v>841.79300000000001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56.231999999999999</v>
      </c>
      <c r="H21" s="36">
        <v>1.48</v>
      </c>
      <c r="I21" s="36">
        <f t="shared" si="0"/>
        <v>83.222999999999999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343</v>
      </c>
      <c r="E22" s="34" t="s">
        <v>344</v>
      </c>
      <c r="F22" s="33" t="s">
        <v>93</v>
      </c>
      <c r="G22" s="35">
        <v>224.929</v>
      </c>
      <c r="H22" s="36">
        <v>25.8</v>
      </c>
      <c r="I22" s="36">
        <f t="shared" si="0"/>
        <v>5803.1679999999997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224.929</v>
      </c>
      <c r="H23" s="36">
        <v>1.48</v>
      </c>
      <c r="I23" s="36">
        <f t="shared" si="0"/>
        <v>332.89499999999998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93.72</v>
      </c>
      <c r="H24" s="36">
        <v>40.1</v>
      </c>
      <c r="I24" s="36">
        <f t="shared" si="0"/>
        <v>3758.172</v>
      </c>
      <c r="J24" s="37">
        <v>1.0656521E-2</v>
      </c>
      <c r="K24" s="35">
        <f t="shared" si="1"/>
        <v>0.99872914812000002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799.17</v>
      </c>
      <c r="H25" s="36">
        <v>3.56</v>
      </c>
      <c r="I25" s="36">
        <f t="shared" si="0"/>
        <v>2845.0450000000001</v>
      </c>
      <c r="J25" s="37">
        <v>2.8197E-2</v>
      </c>
      <c r="K25" s="35">
        <f t="shared" si="1"/>
        <v>22.534196489999999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136</v>
      </c>
      <c r="E26" s="34" t="s">
        <v>137</v>
      </c>
      <c r="F26" s="33" t="s">
        <v>72</v>
      </c>
      <c r="G26" s="35">
        <v>799.17</v>
      </c>
      <c r="H26" s="36">
        <v>2.39</v>
      </c>
      <c r="I26" s="36">
        <f t="shared" si="0"/>
        <v>1910.0160000000001</v>
      </c>
      <c r="J26" s="37">
        <v>0</v>
      </c>
      <c r="K26" s="35">
        <f t="shared" si="1"/>
        <v>0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142</v>
      </c>
      <c r="E27" s="34" t="s">
        <v>427</v>
      </c>
      <c r="F27" s="33" t="s">
        <v>143</v>
      </c>
      <c r="G27" s="35">
        <v>374.88099999999997</v>
      </c>
      <c r="H27" s="36">
        <v>3.14</v>
      </c>
      <c r="I27" s="36">
        <f t="shared" si="0"/>
        <v>1177.126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145</v>
      </c>
      <c r="E28" s="34" t="s">
        <v>146</v>
      </c>
      <c r="F28" s="33" t="s">
        <v>93</v>
      </c>
      <c r="G28" s="35">
        <v>374.88099999999997</v>
      </c>
      <c r="H28" s="36">
        <v>5.39</v>
      </c>
      <c r="I28" s="36">
        <f t="shared" si="0"/>
        <v>2020.6089999999999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325</v>
      </c>
      <c r="E29" s="34" t="s">
        <v>326</v>
      </c>
      <c r="F29" s="33" t="s">
        <v>93</v>
      </c>
      <c r="G29" s="35">
        <v>374.88099999999997</v>
      </c>
      <c r="H29" s="36">
        <v>2.23</v>
      </c>
      <c r="I29" s="36">
        <f t="shared" si="0"/>
        <v>835.98500000000001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327</v>
      </c>
      <c r="E30" s="34" t="s">
        <v>328</v>
      </c>
      <c r="F30" s="33" t="s">
        <v>93</v>
      </c>
      <c r="G30" s="35">
        <v>374.88099999999997</v>
      </c>
      <c r="H30" s="36">
        <v>1.92</v>
      </c>
      <c r="I30" s="36">
        <f t="shared" si="0"/>
        <v>719.77200000000005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345</v>
      </c>
      <c r="E31" s="34" t="s">
        <v>346</v>
      </c>
      <c r="F31" s="33" t="s">
        <v>93</v>
      </c>
      <c r="G31" s="35">
        <v>208.006</v>
      </c>
      <c r="H31" s="36">
        <v>9.85</v>
      </c>
      <c r="I31" s="36">
        <f t="shared" si="0"/>
        <v>2048.8589999999999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157</v>
      </c>
      <c r="E32" s="34" t="s">
        <v>158</v>
      </c>
      <c r="F32" s="33" t="s">
        <v>93</v>
      </c>
      <c r="G32" s="35">
        <v>120.91800000000001</v>
      </c>
      <c r="H32" s="36">
        <v>12.59</v>
      </c>
      <c r="I32" s="36">
        <f t="shared" si="0"/>
        <v>1522.3579999999999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40" t="s">
        <v>120</v>
      </c>
      <c r="B33" s="40" t="s">
        <v>125</v>
      </c>
      <c r="C33" s="40" t="s">
        <v>126</v>
      </c>
      <c r="D33" s="41" t="s">
        <v>164</v>
      </c>
      <c r="E33" s="41" t="s">
        <v>165</v>
      </c>
      <c r="F33" s="40" t="s">
        <v>162</v>
      </c>
      <c r="G33" s="42">
        <v>374.411</v>
      </c>
      <c r="H33" s="43">
        <v>13.14</v>
      </c>
      <c r="I33" s="43">
        <f t="shared" si="0"/>
        <v>4919.7610000000004</v>
      </c>
      <c r="J33" s="44">
        <v>1</v>
      </c>
      <c r="K33" s="42">
        <f t="shared" si="1"/>
        <v>374.411</v>
      </c>
      <c r="L33" s="44">
        <v>0</v>
      </c>
      <c r="M33" s="42">
        <f t="shared" si="2"/>
        <v>0</v>
      </c>
      <c r="N33" s="45"/>
      <c r="O33" s="46">
        <v>8</v>
      </c>
      <c r="P33" s="41" t="s">
        <v>68</v>
      </c>
    </row>
    <row r="34" spans="1:16" s="34" customFormat="1" ht="12.75" customHeight="1">
      <c r="A34" s="40" t="s">
        <v>124</v>
      </c>
      <c r="B34" s="40" t="s">
        <v>125</v>
      </c>
      <c r="C34" s="40" t="s">
        <v>126</v>
      </c>
      <c r="D34" s="41" t="s">
        <v>160</v>
      </c>
      <c r="E34" s="41" t="s">
        <v>161</v>
      </c>
      <c r="F34" s="40" t="s">
        <v>162</v>
      </c>
      <c r="G34" s="42">
        <v>217.65199999999999</v>
      </c>
      <c r="H34" s="43">
        <v>14.53</v>
      </c>
      <c r="I34" s="43">
        <f t="shared" si="0"/>
        <v>3162.4839999999999</v>
      </c>
      <c r="J34" s="44">
        <v>1</v>
      </c>
      <c r="K34" s="42">
        <f t="shared" si="1"/>
        <v>217.65199999999999</v>
      </c>
      <c r="L34" s="44">
        <v>0</v>
      </c>
      <c r="M34" s="42">
        <f t="shared" si="2"/>
        <v>0</v>
      </c>
      <c r="N34" s="45"/>
      <c r="O34" s="46">
        <v>8</v>
      </c>
      <c r="P34" s="41" t="s">
        <v>68</v>
      </c>
    </row>
    <row r="35" spans="1:16" s="27" customFormat="1" ht="12.75" customHeight="1">
      <c r="B35" s="29" t="s">
        <v>57</v>
      </c>
      <c r="D35" s="30" t="s">
        <v>68</v>
      </c>
      <c r="E35" s="30" t="s">
        <v>174</v>
      </c>
      <c r="I35" s="31">
        <f>I36</f>
        <v>1796.721</v>
      </c>
      <c r="K35" s="32">
        <f>K36</f>
        <v>1.41708688</v>
      </c>
      <c r="M35" s="32">
        <f>M36</f>
        <v>0</v>
      </c>
      <c r="P35" s="30" t="s">
        <v>61</v>
      </c>
    </row>
    <row r="36" spans="1:16" s="34" customFormat="1" ht="12.75" customHeight="1">
      <c r="A36" s="33" t="s">
        <v>129</v>
      </c>
      <c r="B36" s="33" t="s">
        <v>63</v>
      </c>
      <c r="C36" s="33" t="s">
        <v>180</v>
      </c>
      <c r="D36" s="34" t="s">
        <v>181</v>
      </c>
      <c r="E36" s="34" t="s">
        <v>182</v>
      </c>
      <c r="F36" s="33" t="s">
        <v>162</v>
      </c>
      <c r="G36" s="35">
        <v>1.1779999999999999</v>
      </c>
      <c r="H36" s="36">
        <v>1525.23</v>
      </c>
      <c r="I36" s="36">
        <f>ROUND(G36*H36,3)</f>
        <v>1796.721</v>
      </c>
      <c r="J36" s="37">
        <v>1.20296</v>
      </c>
      <c r="K36" s="35">
        <f>G36*J36</f>
        <v>1.41708688</v>
      </c>
      <c r="L36" s="37">
        <v>0</v>
      </c>
      <c r="M36" s="35">
        <f>G36*L36</f>
        <v>0</v>
      </c>
      <c r="N36" s="38"/>
      <c r="O36" s="39">
        <v>4</v>
      </c>
      <c r="P36" s="34" t="s">
        <v>68</v>
      </c>
    </row>
    <row r="37" spans="1:16" s="27" customFormat="1" ht="12.75" customHeight="1">
      <c r="B37" s="29" t="s">
        <v>57</v>
      </c>
      <c r="D37" s="30" t="s">
        <v>73</v>
      </c>
      <c r="E37" s="30" t="s">
        <v>183</v>
      </c>
      <c r="I37" s="31">
        <f>I38</f>
        <v>623</v>
      </c>
      <c r="K37" s="32">
        <f>K38</f>
        <v>0</v>
      </c>
      <c r="M37" s="32">
        <f>M38</f>
        <v>0</v>
      </c>
      <c r="P37" s="30" t="s">
        <v>61</v>
      </c>
    </row>
    <row r="38" spans="1:16" s="34" customFormat="1" ht="12.75" customHeight="1">
      <c r="A38" s="33" t="s">
        <v>132</v>
      </c>
      <c r="B38" s="33" t="s">
        <v>63</v>
      </c>
      <c r="C38" s="33" t="s">
        <v>176</v>
      </c>
      <c r="D38" s="34" t="s">
        <v>185</v>
      </c>
      <c r="E38" s="34" t="s">
        <v>186</v>
      </c>
      <c r="F38" s="33" t="s">
        <v>123</v>
      </c>
      <c r="G38" s="35">
        <v>178</v>
      </c>
      <c r="H38" s="36">
        <v>3.5</v>
      </c>
      <c r="I38" s="36">
        <f>ROUND(G38*H38,3)</f>
        <v>623</v>
      </c>
      <c r="J38" s="37">
        <v>0</v>
      </c>
      <c r="K38" s="35">
        <f>G38*J38</f>
        <v>0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76</v>
      </c>
      <c r="E39" s="30" t="s">
        <v>187</v>
      </c>
      <c r="I39" s="31">
        <f>SUM(I40:I42)</f>
        <v>1636.729</v>
      </c>
      <c r="K39" s="32">
        <f>SUM(K40:K42)</f>
        <v>65.781337115832002</v>
      </c>
      <c r="M39" s="32">
        <f>SUM(M40:M42)</f>
        <v>0</v>
      </c>
      <c r="P39" s="30" t="s">
        <v>61</v>
      </c>
    </row>
    <row r="40" spans="1:16" s="34" customFormat="1" ht="12.75" customHeight="1">
      <c r="A40" s="33" t="s">
        <v>135</v>
      </c>
      <c r="B40" s="33" t="s">
        <v>63</v>
      </c>
      <c r="C40" s="33" t="s">
        <v>176</v>
      </c>
      <c r="D40" s="34" t="s">
        <v>189</v>
      </c>
      <c r="E40" s="34" t="s">
        <v>190</v>
      </c>
      <c r="F40" s="33" t="s">
        <v>93</v>
      </c>
      <c r="G40" s="35">
        <v>33.375</v>
      </c>
      <c r="H40" s="36">
        <v>42.62</v>
      </c>
      <c r="I40" s="36">
        <f>ROUND(G40*H40,3)</f>
        <v>1422.443</v>
      </c>
      <c r="J40" s="37">
        <v>1.8907700000000001</v>
      </c>
      <c r="K40" s="35">
        <f>G40*J40</f>
        <v>63.104448750000003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34" customFormat="1" ht="12.75" customHeight="1">
      <c r="A41" s="33" t="s">
        <v>138</v>
      </c>
      <c r="B41" s="33" t="s">
        <v>63</v>
      </c>
      <c r="C41" s="33" t="s">
        <v>176</v>
      </c>
      <c r="D41" s="34" t="s">
        <v>192</v>
      </c>
      <c r="E41" s="34" t="s">
        <v>193</v>
      </c>
      <c r="F41" s="33" t="s">
        <v>93</v>
      </c>
      <c r="G41" s="35">
        <v>1.08</v>
      </c>
      <c r="H41" s="36">
        <v>137.18</v>
      </c>
      <c r="I41" s="36">
        <f>ROUND(G41*H41,3)</f>
        <v>148.154</v>
      </c>
      <c r="J41" s="37">
        <v>2.3684770053999999</v>
      </c>
      <c r="K41" s="35">
        <f>G41*J41</f>
        <v>2.5579551658319999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195</v>
      </c>
      <c r="E42" s="34" t="s">
        <v>196</v>
      </c>
      <c r="F42" s="33" t="s">
        <v>72</v>
      </c>
      <c r="G42" s="35">
        <v>3.6</v>
      </c>
      <c r="H42" s="36">
        <v>18.37</v>
      </c>
      <c r="I42" s="36">
        <f>ROUND(G42*H42,3)</f>
        <v>66.132000000000005</v>
      </c>
      <c r="J42" s="37">
        <v>3.3036999999999997E-2</v>
      </c>
      <c r="K42" s="35">
        <f>G42*J42</f>
        <v>0.11893319999999999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27" customFormat="1" ht="12.75" customHeight="1">
      <c r="B43" s="29" t="s">
        <v>57</v>
      </c>
      <c r="D43" s="30" t="s">
        <v>79</v>
      </c>
      <c r="E43" s="30" t="s">
        <v>197</v>
      </c>
      <c r="I43" s="31">
        <f>SUM(I44:I47)</f>
        <v>21796.900999999998</v>
      </c>
      <c r="K43" s="32">
        <f>SUM(K44:K47)</f>
        <v>326.678440486125</v>
      </c>
      <c r="M43" s="32">
        <f>SUM(M44:M47)</f>
        <v>0</v>
      </c>
      <c r="P43" s="30" t="s">
        <v>61</v>
      </c>
    </row>
    <row r="44" spans="1:16" s="34" customFormat="1" ht="12.75" customHeight="1">
      <c r="A44" s="33" t="s">
        <v>144</v>
      </c>
      <c r="B44" s="33" t="s">
        <v>63</v>
      </c>
      <c r="C44" s="33" t="s">
        <v>69</v>
      </c>
      <c r="D44" s="34" t="s">
        <v>202</v>
      </c>
      <c r="E44" s="34" t="s">
        <v>203</v>
      </c>
      <c r="F44" s="33" t="s">
        <v>72</v>
      </c>
      <c r="G44" s="35">
        <v>222.5</v>
      </c>
      <c r="H44" s="36">
        <v>11.5</v>
      </c>
      <c r="I44" s="36">
        <f>ROUND(G44*H44,3)</f>
        <v>2558.75</v>
      </c>
      <c r="J44" s="37">
        <v>0.37080000000000002</v>
      </c>
      <c r="K44" s="35">
        <f>G44*J44</f>
        <v>82.503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34" customFormat="1" ht="12.75" customHeight="1">
      <c r="A45" s="33" t="s">
        <v>147</v>
      </c>
      <c r="B45" s="33" t="s">
        <v>63</v>
      </c>
      <c r="C45" s="33" t="s">
        <v>69</v>
      </c>
      <c r="D45" s="34" t="s">
        <v>208</v>
      </c>
      <c r="E45" s="34" t="s">
        <v>209</v>
      </c>
      <c r="F45" s="33" t="s">
        <v>72</v>
      </c>
      <c r="G45" s="35">
        <v>329.3</v>
      </c>
      <c r="H45" s="36">
        <v>32.82</v>
      </c>
      <c r="I45" s="36">
        <f>ROUND(G45*H45,3)</f>
        <v>10807.626</v>
      </c>
      <c r="J45" s="37">
        <v>0.58306196624999995</v>
      </c>
      <c r="K45" s="35">
        <f>G45*J45</f>
        <v>192.00230548612498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150</v>
      </c>
      <c r="B46" s="33" t="s">
        <v>63</v>
      </c>
      <c r="C46" s="33" t="s">
        <v>69</v>
      </c>
      <c r="D46" s="34" t="s">
        <v>211</v>
      </c>
      <c r="E46" s="34" t="s">
        <v>212</v>
      </c>
      <c r="F46" s="33" t="s">
        <v>72</v>
      </c>
      <c r="G46" s="35">
        <v>400.5</v>
      </c>
      <c r="H46" s="36">
        <v>1.25</v>
      </c>
      <c r="I46" s="36">
        <f>ROUND(G46*H46,3)</f>
        <v>500.625</v>
      </c>
      <c r="J46" s="37">
        <v>6.0999999999999997E-4</v>
      </c>
      <c r="K46" s="35">
        <f>G46*J46</f>
        <v>0.24430499999999999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214</v>
      </c>
      <c r="E47" s="34" t="s">
        <v>215</v>
      </c>
      <c r="F47" s="33" t="s">
        <v>72</v>
      </c>
      <c r="G47" s="35">
        <v>400.5</v>
      </c>
      <c r="H47" s="36">
        <v>19.8</v>
      </c>
      <c r="I47" s="36">
        <f>ROUND(G47*H47,3)</f>
        <v>7929.9</v>
      </c>
      <c r="J47" s="37">
        <v>0.12966</v>
      </c>
      <c r="K47" s="35">
        <f>G47*J47</f>
        <v>51.928829999999998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90</v>
      </c>
      <c r="E48" s="30" t="s">
        <v>216</v>
      </c>
      <c r="I48" s="31">
        <f>SUM(I49:I57)</f>
        <v>15575.300000000001</v>
      </c>
      <c r="K48" s="32">
        <f>SUM(K49:K57)</f>
        <v>14.683230179999999</v>
      </c>
      <c r="M48" s="32">
        <f>SUM(M49:M57)</f>
        <v>0</v>
      </c>
      <c r="P48" s="30" t="s">
        <v>61</v>
      </c>
    </row>
    <row r="49" spans="1:16" s="34" customFormat="1" ht="12.75" customHeight="1">
      <c r="A49" s="33" t="s">
        <v>156</v>
      </c>
      <c r="B49" s="33" t="s">
        <v>63</v>
      </c>
      <c r="C49" s="33" t="s">
        <v>176</v>
      </c>
      <c r="D49" s="34" t="s">
        <v>331</v>
      </c>
      <c r="E49" s="34" t="s">
        <v>332</v>
      </c>
      <c r="F49" s="33" t="s">
        <v>123</v>
      </c>
      <c r="G49" s="35">
        <v>178</v>
      </c>
      <c r="H49" s="36">
        <v>3</v>
      </c>
      <c r="I49" s="36">
        <f t="shared" ref="I49:I57" si="3">ROUND(G49*H49,3)</f>
        <v>534</v>
      </c>
      <c r="J49" s="37">
        <v>1.1060000000000001E-5</v>
      </c>
      <c r="K49" s="35">
        <f t="shared" ref="K49:K57" si="4">G49*J49</f>
        <v>1.96868E-3</v>
      </c>
      <c r="L49" s="37">
        <v>0</v>
      </c>
      <c r="M49" s="35">
        <f t="shared" ref="M49:M57" si="5"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40" t="s">
        <v>159</v>
      </c>
      <c r="B50" s="40" t="s">
        <v>125</v>
      </c>
      <c r="C50" s="40" t="s">
        <v>126</v>
      </c>
      <c r="D50" s="41" t="s">
        <v>333</v>
      </c>
      <c r="E50" s="41" t="s">
        <v>498</v>
      </c>
      <c r="F50" s="40" t="s">
        <v>225</v>
      </c>
      <c r="G50" s="42">
        <v>30</v>
      </c>
      <c r="H50" s="43">
        <v>280.5</v>
      </c>
      <c r="I50" s="43">
        <f t="shared" si="3"/>
        <v>8415</v>
      </c>
      <c r="J50" s="44">
        <v>1.388E-2</v>
      </c>
      <c r="K50" s="42">
        <f t="shared" si="4"/>
        <v>0.41639999999999999</v>
      </c>
      <c r="L50" s="44">
        <v>0</v>
      </c>
      <c r="M50" s="42">
        <f t="shared" si="5"/>
        <v>0</v>
      </c>
      <c r="N50" s="45"/>
      <c r="O50" s="46">
        <v>8</v>
      </c>
      <c r="P50" s="41" t="s">
        <v>68</v>
      </c>
    </row>
    <row r="51" spans="1:16" s="34" customFormat="1" ht="12.75" customHeight="1">
      <c r="A51" s="33" t="s">
        <v>163</v>
      </c>
      <c r="B51" s="33" t="s">
        <v>63</v>
      </c>
      <c r="C51" s="33" t="s">
        <v>176</v>
      </c>
      <c r="D51" s="34" t="s">
        <v>334</v>
      </c>
      <c r="E51" s="34" t="s">
        <v>335</v>
      </c>
      <c r="F51" s="33" t="s">
        <v>225</v>
      </c>
      <c r="G51" s="35">
        <v>10</v>
      </c>
      <c r="H51" s="36">
        <v>5.5</v>
      </c>
      <c r="I51" s="36">
        <f t="shared" si="3"/>
        <v>55</v>
      </c>
      <c r="J51" s="37">
        <v>6.6000000000000005E-5</v>
      </c>
      <c r="K51" s="35">
        <f t="shared" si="4"/>
        <v>6.6E-4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166</v>
      </c>
      <c r="B52" s="40" t="s">
        <v>125</v>
      </c>
      <c r="C52" s="40" t="s">
        <v>126</v>
      </c>
      <c r="D52" s="41" t="s">
        <v>336</v>
      </c>
      <c r="E52" s="41" t="s">
        <v>337</v>
      </c>
      <c r="F52" s="40" t="s">
        <v>225</v>
      </c>
      <c r="G52" s="42">
        <v>10</v>
      </c>
      <c r="H52" s="43">
        <v>52.3</v>
      </c>
      <c r="I52" s="43">
        <f t="shared" si="3"/>
        <v>523</v>
      </c>
      <c r="J52" s="44">
        <v>0</v>
      </c>
      <c r="K52" s="42">
        <f t="shared" si="4"/>
        <v>0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338</v>
      </c>
      <c r="E53" s="34" t="s">
        <v>339</v>
      </c>
      <c r="F53" s="33" t="s">
        <v>123</v>
      </c>
      <c r="G53" s="35">
        <v>178</v>
      </c>
      <c r="H53" s="36">
        <v>4.5</v>
      </c>
      <c r="I53" s="36">
        <f t="shared" si="3"/>
        <v>801</v>
      </c>
      <c r="J53" s="37">
        <v>0</v>
      </c>
      <c r="K53" s="35">
        <f t="shared" si="4"/>
        <v>0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175</v>
      </c>
      <c r="B54" s="33" t="s">
        <v>63</v>
      </c>
      <c r="C54" s="33" t="s">
        <v>176</v>
      </c>
      <c r="D54" s="34" t="s">
        <v>236</v>
      </c>
      <c r="E54" s="34" t="s">
        <v>340</v>
      </c>
      <c r="F54" s="33" t="s">
        <v>225</v>
      </c>
      <c r="G54" s="35">
        <v>5</v>
      </c>
      <c r="H54" s="36">
        <v>760</v>
      </c>
      <c r="I54" s="36">
        <f t="shared" si="3"/>
        <v>3800</v>
      </c>
      <c r="J54" s="37">
        <v>2.7582200000000001</v>
      </c>
      <c r="K54" s="35">
        <f t="shared" si="4"/>
        <v>13.7911</v>
      </c>
      <c r="L54" s="37">
        <v>0</v>
      </c>
      <c r="M54" s="35">
        <f t="shared" si="5"/>
        <v>0</v>
      </c>
      <c r="N54" s="38"/>
      <c r="O54" s="39">
        <v>4</v>
      </c>
      <c r="P54" s="34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254</v>
      </c>
      <c r="E55" s="34" t="s">
        <v>255</v>
      </c>
      <c r="F55" s="33" t="s">
        <v>225</v>
      </c>
      <c r="G55" s="35">
        <v>5</v>
      </c>
      <c r="H55" s="36">
        <v>27.7</v>
      </c>
      <c r="I55" s="36">
        <f t="shared" si="3"/>
        <v>138.5</v>
      </c>
      <c r="J55" s="37">
        <v>7.0203000000000002E-3</v>
      </c>
      <c r="K55" s="35">
        <f t="shared" si="4"/>
        <v>3.5101500000000001E-2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257</v>
      </c>
      <c r="E56" s="41" t="s">
        <v>258</v>
      </c>
      <c r="F56" s="40" t="s">
        <v>225</v>
      </c>
      <c r="G56" s="42">
        <v>2</v>
      </c>
      <c r="H56" s="43">
        <v>259.60000000000002</v>
      </c>
      <c r="I56" s="43">
        <f t="shared" si="3"/>
        <v>519.20000000000005</v>
      </c>
      <c r="J56" s="44">
        <v>0.06</v>
      </c>
      <c r="K56" s="42">
        <f t="shared" si="4"/>
        <v>0.12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260</v>
      </c>
      <c r="E57" s="41" t="s">
        <v>261</v>
      </c>
      <c r="F57" s="40" t="s">
        <v>225</v>
      </c>
      <c r="G57" s="42">
        <v>3</v>
      </c>
      <c r="H57" s="43">
        <v>263.2</v>
      </c>
      <c r="I57" s="43">
        <f t="shared" si="3"/>
        <v>789.6</v>
      </c>
      <c r="J57" s="44">
        <v>0.106</v>
      </c>
      <c r="K57" s="42">
        <f t="shared" si="4"/>
        <v>0.318</v>
      </c>
      <c r="L57" s="44">
        <v>0</v>
      </c>
      <c r="M57" s="42">
        <f t="shared" si="5"/>
        <v>0</v>
      </c>
      <c r="N57" s="45"/>
      <c r="O57" s="46">
        <v>8</v>
      </c>
      <c r="P57" s="41" t="s">
        <v>68</v>
      </c>
    </row>
    <row r="58" spans="1:16" s="27" customFormat="1" ht="12.75" customHeight="1">
      <c r="B58" s="29" t="s">
        <v>57</v>
      </c>
      <c r="D58" s="30" t="s">
        <v>94</v>
      </c>
      <c r="E58" s="30" t="s">
        <v>277</v>
      </c>
      <c r="I58" s="31">
        <f>SUM(I59:I63)</f>
        <v>8053.3359999999993</v>
      </c>
      <c r="K58" s="32">
        <f>SUM(K59:K63)</f>
        <v>1.2112800000000001</v>
      </c>
      <c r="M58" s="32">
        <f>SUM(M59:M63)</f>
        <v>0</v>
      </c>
      <c r="P58" s="30" t="s">
        <v>61</v>
      </c>
    </row>
    <row r="59" spans="1:16" s="34" customFormat="1" ht="12.75" customHeight="1">
      <c r="A59" s="33" t="s">
        <v>191</v>
      </c>
      <c r="B59" s="33" t="s">
        <v>63</v>
      </c>
      <c r="C59" s="33" t="s">
        <v>69</v>
      </c>
      <c r="D59" s="34" t="s">
        <v>279</v>
      </c>
      <c r="E59" s="34" t="s">
        <v>280</v>
      </c>
      <c r="F59" s="33" t="s">
        <v>123</v>
      </c>
      <c r="G59" s="35">
        <v>360.5</v>
      </c>
      <c r="H59" s="36">
        <v>5.6</v>
      </c>
      <c r="I59" s="36">
        <f>ROUND(G59*H59,3)</f>
        <v>2018.8</v>
      </c>
      <c r="J59" s="37">
        <v>3.3600000000000001E-3</v>
      </c>
      <c r="K59" s="35">
        <f>G59*J59</f>
        <v>1.2112800000000001</v>
      </c>
      <c r="L59" s="37">
        <v>0</v>
      </c>
      <c r="M59" s="35">
        <f>G59*L59</f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194</v>
      </c>
      <c r="B60" s="33" t="s">
        <v>63</v>
      </c>
      <c r="C60" s="33" t="s">
        <v>69</v>
      </c>
      <c r="D60" s="34" t="s">
        <v>285</v>
      </c>
      <c r="E60" s="34" t="s">
        <v>286</v>
      </c>
      <c r="F60" s="33" t="s">
        <v>162</v>
      </c>
      <c r="G60" s="35">
        <v>290.541</v>
      </c>
      <c r="H60" s="36">
        <v>2.1</v>
      </c>
      <c r="I60" s="36">
        <f>ROUND(G60*H60,3)</f>
        <v>610.13599999999997</v>
      </c>
      <c r="J60" s="37">
        <v>0</v>
      </c>
      <c r="K60" s="35">
        <f>G60*J60</f>
        <v>0</v>
      </c>
      <c r="L60" s="37">
        <v>0</v>
      </c>
      <c r="M60" s="35">
        <f>G60*L60</f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198</v>
      </c>
      <c r="B61" s="33" t="s">
        <v>63</v>
      </c>
      <c r="C61" s="33" t="s">
        <v>69</v>
      </c>
      <c r="D61" s="34" t="s">
        <v>288</v>
      </c>
      <c r="E61" s="34" t="s">
        <v>289</v>
      </c>
      <c r="F61" s="33" t="s">
        <v>162</v>
      </c>
      <c r="G61" s="35">
        <v>1452.7049999999999</v>
      </c>
      <c r="H61" s="36">
        <v>0.42</v>
      </c>
      <c r="I61" s="36">
        <f>ROUND(G61*H61,3)</f>
        <v>610.13599999999997</v>
      </c>
      <c r="J61" s="37">
        <v>0</v>
      </c>
      <c r="K61" s="35">
        <f>G61*J61</f>
        <v>0</v>
      </c>
      <c r="L61" s="37">
        <v>0</v>
      </c>
      <c r="M61" s="35">
        <f>G61*L61</f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201</v>
      </c>
      <c r="B62" s="33" t="s">
        <v>63</v>
      </c>
      <c r="C62" s="33" t="s">
        <v>69</v>
      </c>
      <c r="D62" s="34" t="s">
        <v>291</v>
      </c>
      <c r="E62" s="34" t="s">
        <v>292</v>
      </c>
      <c r="F62" s="33" t="s">
        <v>162</v>
      </c>
      <c r="G62" s="35">
        <v>290.541</v>
      </c>
      <c r="H62" s="36">
        <v>5.17</v>
      </c>
      <c r="I62" s="36">
        <f>ROUND(G62*H62,3)</f>
        <v>1502.097</v>
      </c>
      <c r="J62" s="37">
        <v>0</v>
      </c>
      <c r="K62" s="35">
        <f>G62*J62</f>
        <v>0</v>
      </c>
      <c r="L62" s="37">
        <v>0</v>
      </c>
      <c r="M62" s="35">
        <f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204</v>
      </c>
      <c r="B63" s="33" t="s">
        <v>63</v>
      </c>
      <c r="C63" s="33" t="s">
        <v>69</v>
      </c>
      <c r="D63" s="34" t="s">
        <v>294</v>
      </c>
      <c r="E63" s="34" t="s">
        <v>295</v>
      </c>
      <c r="F63" s="33" t="s">
        <v>162</v>
      </c>
      <c r="G63" s="35">
        <v>290.541</v>
      </c>
      <c r="H63" s="36">
        <v>11.4</v>
      </c>
      <c r="I63" s="36">
        <f>ROUND(G63*H63,3)</f>
        <v>3312.1669999999999</v>
      </c>
      <c r="J63" s="37">
        <v>0</v>
      </c>
      <c r="K63" s="35">
        <f>G63*J63</f>
        <v>0</v>
      </c>
      <c r="L63" s="37">
        <v>0</v>
      </c>
      <c r="M63" s="35">
        <f>G63*L63</f>
        <v>0</v>
      </c>
      <c r="N63" s="38"/>
      <c r="O63" s="39">
        <v>4</v>
      </c>
      <c r="P63" s="34" t="s">
        <v>68</v>
      </c>
    </row>
    <row r="64" spans="1:16" s="27" customFormat="1" ht="12.75" customHeight="1">
      <c r="B64" s="29" t="s">
        <v>57</v>
      </c>
      <c r="D64" s="30" t="s">
        <v>296</v>
      </c>
      <c r="E64" s="30" t="s">
        <v>297</v>
      </c>
      <c r="I64" s="31">
        <f>SUM(I65:I66)</f>
        <v>21812.169000000002</v>
      </c>
      <c r="K64" s="32">
        <f>SUM(K65:K66)</f>
        <v>0</v>
      </c>
      <c r="M64" s="32">
        <f>SUM(M65:M66)</f>
        <v>0</v>
      </c>
      <c r="P64" s="30" t="s">
        <v>61</v>
      </c>
    </row>
    <row r="65" spans="1:16" s="34" customFormat="1" ht="12.75" customHeight="1">
      <c r="A65" s="33" t="s">
        <v>207</v>
      </c>
      <c r="B65" s="33" t="s">
        <v>63</v>
      </c>
      <c r="C65" s="33" t="s">
        <v>69</v>
      </c>
      <c r="D65" s="34" t="s">
        <v>299</v>
      </c>
      <c r="E65" s="34" t="s">
        <v>300</v>
      </c>
      <c r="F65" s="33" t="s">
        <v>162</v>
      </c>
      <c r="G65" s="35">
        <v>1027.422</v>
      </c>
      <c r="H65" s="36">
        <v>2.5299999999999998</v>
      </c>
      <c r="I65" s="36">
        <f>ROUND(G65*H65,3)</f>
        <v>2599.3780000000002</v>
      </c>
      <c r="J65" s="37">
        <v>0</v>
      </c>
      <c r="K65" s="35">
        <f>G65*J65</f>
        <v>0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210</v>
      </c>
      <c r="B66" s="33" t="s">
        <v>63</v>
      </c>
      <c r="C66" s="33" t="s">
        <v>176</v>
      </c>
      <c r="D66" s="34" t="s">
        <v>302</v>
      </c>
      <c r="E66" s="34" t="s">
        <v>303</v>
      </c>
      <c r="F66" s="33" t="s">
        <v>162</v>
      </c>
      <c r="G66" s="35">
        <v>1027.422</v>
      </c>
      <c r="H66" s="36">
        <v>18.7</v>
      </c>
      <c r="I66" s="36">
        <f>ROUND(G66*H66,3)</f>
        <v>19212.791000000001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50" customFormat="1" ht="12.75" customHeight="1">
      <c r="E67" s="51" t="s">
        <v>314</v>
      </c>
      <c r="I67" s="52">
        <f>I14</f>
        <v>108922.82799999998</v>
      </c>
      <c r="K67" s="53">
        <f>K14</f>
        <v>1025.367300300077</v>
      </c>
      <c r="M67" s="53">
        <f>M14</f>
        <v>290.54050000000001</v>
      </c>
    </row>
  </sheetData>
  <pageMargins left="0.7" right="0.7" top="0.75" bottom="0.75" header="0.3" footer="0.3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9"/>
  <sheetViews>
    <sheetView topLeftCell="A59" workbookViewId="0">
      <selection activeCell="H70" sqref="H70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1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'[12]Krycí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'[12]Krycí list'!E7</f>
        <v xml:space="preserve">Stoka ´´U´´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'[12]Krycí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'[12]Krycí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'[12]Krycí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I15+I40+I42+I44+I48+I55+I69+I76</f>
        <v>287323.75</v>
      </c>
      <c r="J14" s="23"/>
      <c r="K14" s="26">
        <f>K15+K40+K42+K44+K48+K55+K69+K76</f>
        <v>2693.4352033717742</v>
      </c>
      <c r="L14" s="23"/>
      <c r="M14" s="26">
        <f>M15+M40+M42+M44+M48+M55+M69+M76</f>
        <v>609.86889999999994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SUM(I16:I39)</f>
        <v>112544.04700000001</v>
      </c>
      <c r="K15" s="32">
        <f>SUM(K16:K39)</f>
        <v>1781.9679958976831</v>
      </c>
      <c r="M15" s="32">
        <f>SUM(M16:M39)</f>
        <v>609.86889999999994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0.43099999999999999</v>
      </c>
      <c r="H16" s="36">
        <v>810</v>
      </c>
      <c r="I16" s="36">
        <f t="shared" ref="I16:I39" si="0">ROUND(G16*H16,3)</f>
        <v>349.11</v>
      </c>
      <c r="J16" s="37">
        <v>0</v>
      </c>
      <c r="K16" s="35">
        <f t="shared" ref="K16:K39" si="1">G16*J16</f>
        <v>0</v>
      </c>
      <c r="L16" s="37">
        <v>0</v>
      </c>
      <c r="M16" s="35">
        <f t="shared" ref="M16:M39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350</v>
      </c>
      <c r="E17" s="34" t="s">
        <v>351</v>
      </c>
      <c r="F17" s="33" t="s">
        <v>72</v>
      </c>
      <c r="G17" s="35">
        <v>75.02</v>
      </c>
      <c r="H17" s="36">
        <v>25.52</v>
      </c>
      <c r="I17" s="36">
        <f t="shared" si="0"/>
        <v>1914.51</v>
      </c>
      <c r="J17" s="37">
        <v>0</v>
      </c>
      <c r="K17" s="35">
        <f t="shared" si="1"/>
        <v>0</v>
      </c>
      <c r="L17" s="37">
        <v>0.22500000000000001</v>
      </c>
      <c r="M17" s="35">
        <f t="shared" si="2"/>
        <v>16.8795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70</v>
      </c>
      <c r="E18" s="34" t="s">
        <v>71</v>
      </c>
      <c r="F18" s="33" t="s">
        <v>72</v>
      </c>
      <c r="G18" s="35">
        <v>503.5</v>
      </c>
      <c r="H18" s="36">
        <v>1.1000000000000001</v>
      </c>
      <c r="I18" s="36">
        <f t="shared" si="0"/>
        <v>553.85</v>
      </c>
      <c r="J18" s="37">
        <v>0</v>
      </c>
      <c r="K18" s="35">
        <f t="shared" si="1"/>
        <v>0</v>
      </c>
      <c r="L18" s="37">
        <v>0.24</v>
      </c>
      <c r="M18" s="35">
        <f t="shared" si="2"/>
        <v>120.83999999999999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77</v>
      </c>
      <c r="E19" s="34" t="s">
        <v>78</v>
      </c>
      <c r="F19" s="33" t="s">
        <v>72</v>
      </c>
      <c r="G19" s="35">
        <v>655.64</v>
      </c>
      <c r="H19" s="36">
        <v>8.7200000000000006</v>
      </c>
      <c r="I19" s="36">
        <f t="shared" si="0"/>
        <v>5717.1809999999996</v>
      </c>
      <c r="J19" s="37">
        <v>0</v>
      </c>
      <c r="K19" s="35">
        <f t="shared" si="1"/>
        <v>0</v>
      </c>
      <c r="L19" s="37">
        <v>0.5</v>
      </c>
      <c r="M19" s="35">
        <f t="shared" si="2"/>
        <v>327.82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80</v>
      </c>
      <c r="E20" s="34" t="s">
        <v>81</v>
      </c>
      <c r="F20" s="33" t="s">
        <v>72</v>
      </c>
      <c r="G20" s="35">
        <v>797.4</v>
      </c>
      <c r="H20" s="36">
        <v>5.96</v>
      </c>
      <c r="I20" s="36">
        <f t="shared" si="0"/>
        <v>4752.5039999999999</v>
      </c>
      <c r="J20" s="37">
        <v>0</v>
      </c>
      <c r="K20" s="35">
        <f t="shared" si="1"/>
        <v>0</v>
      </c>
      <c r="L20" s="37">
        <v>0.18099999999999999</v>
      </c>
      <c r="M20" s="35">
        <f t="shared" si="2"/>
        <v>144.32939999999999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107</v>
      </c>
      <c r="E21" s="34" t="s">
        <v>108</v>
      </c>
      <c r="F21" s="33" t="s">
        <v>93</v>
      </c>
      <c r="G21" s="35">
        <v>170.23400000000001</v>
      </c>
      <c r="H21" s="36">
        <v>14.97</v>
      </c>
      <c r="I21" s="36">
        <f t="shared" si="0"/>
        <v>2548.4029999999998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110</v>
      </c>
      <c r="E22" s="34" t="s">
        <v>111</v>
      </c>
      <c r="F22" s="33" t="s">
        <v>93</v>
      </c>
      <c r="G22" s="35">
        <v>170.23400000000001</v>
      </c>
      <c r="H22" s="36">
        <v>1.48</v>
      </c>
      <c r="I22" s="36">
        <f t="shared" si="0"/>
        <v>251.946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343</v>
      </c>
      <c r="E23" s="34" t="s">
        <v>344</v>
      </c>
      <c r="F23" s="33" t="s">
        <v>93</v>
      </c>
      <c r="G23" s="35">
        <v>680.93499999999995</v>
      </c>
      <c r="H23" s="36">
        <v>25.8</v>
      </c>
      <c r="I23" s="36">
        <f t="shared" si="0"/>
        <v>17568.123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116</v>
      </c>
      <c r="E24" s="34" t="s">
        <v>102</v>
      </c>
      <c r="F24" s="33" t="s">
        <v>93</v>
      </c>
      <c r="G24" s="35">
        <v>680.93499999999995</v>
      </c>
      <c r="H24" s="36">
        <v>1.48</v>
      </c>
      <c r="I24" s="36">
        <f t="shared" si="0"/>
        <v>1007.784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118</v>
      </c>
      <c r="E25" s="34" t="s">
        <v>119</v>
      </c>
      <c r="F25" s="33" t="s">
        <v>93</v>
      </c>
      <c r="G25" s="35">
        <v>283.72300000000001</v>
      </c>
      <c r="H25" s="36">
        <v>40.1</v>
      </c>
      <c r="I25" s="36">
        <f t="shared" si="0"/>
        <v>11377.291999999999</v>
      </c>
      <c r="J25" s="37">
        <v>1.0656521E-2</v>
      </c>
      <c r="K25" s="35">
        <f t="shared" si="1"/>
        <v>3.0235001076830001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130</v>
      </c>
      <c r="E26" s="34" t="s">
        <v>131</v>
      </c>
      <c r="F26" s="33" t="s">
        <v>72</v>
      </c>
      <c r="G26" s="35">
        <v>1077.99</v>
      </c>
      <c r="H26" s="36">
        <v>3.56</v>
      </c>
      <c r="I26" s="36">
        <f t="shared" si="0"/>
        <v>3837.6439999999998</v>
      </c>
      <c r="J26" s="37">
        <v>2.8197E-2</v>
      </c>
      <c r="K26" s="35">
        <f t="shared" si="1"/>
        <v>30.396084030000001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133</v>
      </c>
      <c r="E27" s="34" t="s">
        <v>134</v>
      </c>
      <c r="F27" s="33" t="s">
        <v>72</v>
      </c>
      <c r="G27" s="35">
        <v>1119.3399999999999</v>
      </c>
      <c r="H27" s="36">
        <v>7.1</v>
      </c>
      <c r="I27" s="36">
        <f t="shared" si="0"/>
        <v>7947.3140000000003</v>
      </c>
      <c r="J27" s="37">
        <v>2.6164E-2</v>
      </c>
      <c r="K27" s="35">
        <f t="shared" si="1"/>
        <v>29.286411759999996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136</v>
      </c>
      <c r="E28" s="34" t="s">
        <v>137</v>
      </c>
      <c r="F28" s="33" t="s">
        <v>72</v>
      </c>
      <c r="G28" s="35">
        <v>1077.99</v>
      </c>
      <c r="H28" s="36">
        <v>2.39</v>
      </c>
      <c r="I28" s="36">
        <f t="shared" si="0"/>
        <v>2576.3960000000002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139</v>
      </c>
      <c r="E29" s="34" t="s">
        <v>140</v>
      </c>
      <c r="F29" s="33" t="s">
        <v>72</v>
      </c>
      <c r="G29" s="35">
        <v>1119.3399999999999</v>
      </c>
      <c r="H29" s="36">
        <v>3.5</v>
      </c>
      <c r="I29" s="36">
        <f t="shared" si="0"/>
        <v>3917.69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142</v>
      </c>
      <c r="E30" s="34" t="s">
        <v>427</v>
      </c>
      <c r="F30" s="33" t="s">
        <v>143</v>
      </c>
      <c r="G30" s="35">
        <v>1134.8910000000001</v>
      </c>
      <c r="H30" s="36">
        <v>3.14</v>
      </c>
      <c r="I30" s="36">
        <f t="shared" si="0"/>
        <v>3563.558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145</v>
      </c>
      <c r="E31" s="34" t="s">
        <v>146</v>
      </c>
      <c r="F31" s="33" t="s">
        <v>93</v>
      </c>
      <c r="G31" s="35">
        <v>1066.3969999999999</v>
      </c>
      <c r="H31" s="36">
        <v>5.39</v>
      </c>
      <c r="I31" s="36">
        <f t="shared" si="0"/>
        <v>5747.88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148</v>
      </c>
      <c r="E32" s="34" t="s">
        <v>352</v>
      </c>
      <c r="F32" s="33" t="s">
        <v>93</v>
      </c>
      <c r="G32" s="35">
        <v>1119.3399999999999</v>
      </c>
      <c r="H32" s="36">
        <v>2.23</v>
      </c>
      <c r="I32" s="36">
        <f t="shared" si="0"/>
        <v>2496.1280000000002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151</v>
      </c>
      <c r="E33" s="34" t="s">
        <v>353</v>
      </c>
      <c r="F33" s="33" t="s">
        <v>93</v>
      </c>
      <c r="G33" s="35">
        <v>1119.3399999999999</v>
      </c>
      <c r="H33" s="36">
        <v>1.92</v>
      </c>
      <c r="I33" s="36">
        <f t="shared" si="0"/>
        <v>2149.1329999999998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345</v>
      </c>
      <c r="E34" s="34" t="s">
        <v>346</v>
      </c>
      <c r="F34" s="33" t="s">
        <v>93</v>
      </c>
      <c r="G34" s="35">
        <v>730.923</v>
      </c>
      <c r="H34" s="36">
        <v>9.85</v>
      </c>
      <c r="I34" s="36">
        <f t="shared" si="0"/>
        <v>7199.5919999999996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157</v>
      </c>
      <c r="E35" s="34" t="s">
        <v>158</v>
      </c>
      <c r="F35" s="33" t="s">
        <v>93</v>
      </c>
      <c r="G35" s="35">
        <v>292.71600000000001</v>
      </c>
      <c r="H35" s="36">
        <v>12.59</v>
      </c>
      <c r="I35" s="36">
        <f t="shared" si="0"/>
        <v>3685.2939999999999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40" t="s">
        <v>132</v>
      </c>
      <c r="B36" s="40" t="s">
        <v>125</v>
      </c>
      <c r="C36" s="40" t="s">
        <v>126</v>
      </c>
      <c r="D36" s="41" t="s">
        <v>160</v>
      </c>
      <c r="E36" s="41" t="s">
        <v>161</v>
      </c>
      <c r="F36" s="40" t="s">
        <v>162</v>
      </c>
      <c r="G36" s="42">
        <v>526.88900000000001</v>
      </c>
      <c r="H36" s="43">
        <v>14.53</v>
      </c>
      <c r="I36" s="43">
        <f t="shared" si="0"/>
        <v>7655.6970000000001</v>
      </c>
      <c r="J36" s="44">
        <v>1</v>
      </c>
      <c r="K36" s="42">
        <f t="shared" si="1"/>
        <v>526.88900000000001</v>
      </c>
      <c r="L36" s="44">
        <v>0</v>
      </c>
      <c r="M36" s="42">
        <f t="shared" si="2"/>
        <v>0</v>
      </c>
      <c r="N36" s="45"/>
      <c r="O36" s="46">
        <v>8</v>
      </c>
      <c r="P36" s="41" t="s">
        <v>68</v>
      </c>
    </row>
    <row r="37" spans="1:16" s="34" customFormat="1" ht="12.75" customHeight="1">
      <c r="A37" s="40" t="s">
        <v>135</v>
      </c>
      <c r="B37" s="40" t="s">
        <v>125</v>
      </c>
      <c r="C37" s="40" t="s">
        <v>126</v>
      </c>
      <c r="D37" s="41" t="s">
        <v>164</v>
      </c>
      <c r="E37" s="41" t="s">
        <v>165</v>
      </c>
      <c r="F37" s="40" t="s">
        <v>162</v>
      </c>
      <c r="G37" s="42">
        <v>1192.3720000000001</v>
      </c>
      <c r="H37" s="43">
        <v>13.14</v>
      </c>
      <c r="I37" s="43">
        <f t="shared" si="0"/>
        <v>15667.768</v>
      </c>
      <c r="J37" s="44">
        <v>1</v>
      </c>
      <c r="K37" s="42">
        <f t="shared" si="1"/>
        <v>1192.3720000000001</v>
      </c>
      <c r="L37" s="44">
        <v>0</v>
      </c>
      <c r="M37" s="42">
        <f t="shared" si="2"/>
        <v>0</v>
      </c>
      <c r="N37" s="45"/>
      <c r="O37" s="46">
        <v>8</v>
      </c>
      <c r="P37" s="41" t="s">
        <v>68</v>
      </c>
    </row>
    <row r="38" spans="1:16" s="34" customFormat="1" ht="12.75" customHeight="1">
      <c r="A38" s="33" t="s">
        <v>138</v>
      </c>
      <c r="B38" s="33" t="s">
        <v>63</v>
      </c>
      <c r="C38" s="33" t="s">
        <v>167</v>
      </c>
      <c r="D38" s="34" t="s">
        <v>168</v>
      </c>
      <c r="E38" s="34" t="s">
        <v>169</v>
      </c>
      <c r="F38" s="33" t="s">
        <v>72</v>
      </c>
      <c r="G38" s="35">
        <v>25.125</v>
      </c>
      <c r="H38" s="36">
        <v>2</v>
      </c>
      <c r="I38" s="36">
        <f t="shared" si="0"/>
        <v>50.25</v>
      </c>
      <c r="J38" s="37">
        <v>0</v>
      </c>
      <c r="K38" s="35">
        <f t="shared" si="1"/>
        <v>0</v>
      </c>
      <c r="L38" s="37">
        <v>0</v>
      </c>
      <c r="M38" s="35">
        <f t="shared" si="2"/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40" t="s">
        <v>141</v>
      </c>
      <c r="B39" s="40" t="s">
        <v>125</v>
      </c>
      <c r="C39" s="40" t="s">
        <v>126</v>
      </c>
      <c r="D39" s="41" t="s">
        <v>171</v>
      </c>
      <c r="E39" s="41" t="s">
        <v>172</v>
      </c>
      <c r="F39" s="40" t="s">
        <v>173</v>
      </c>
      <c r="G39" s="42">
        <v>1</v>
      </c>
      <c r="H39" s="43">
        <v>9</v>
      </c>
      <c r="I39" s="43">
        <f t="shared" si="0"/>
        <v>9</v>
      </c>
      <c r="J39" s="44">
        <v>1E-3</v>
      </c>
      <c r="K39" s="42">
        <f t="shared" si="1"/>
        <v>1E-3</v>
      </c>
      <c r="L39" s="44">
        <v>0</v>
      </c>
      <c r="M39" s="42">
        <f t="shared" si="2"/>
        <v>0</v>
      </c>
      <c r="N39" s="45"/>
      <c r="O39" s="46">
        <v>8</v>
      </c>
      <c r="P39" s="41" t="s">
        <v>68</v>
      </c>
    </row>
    <row r="40" spans="1:16" s="27" customFormat="1" ht="12.75" customHeight="1">
      <c r="B40" s="29" t="s">
        <v>57</v>
      </c>
      <c r="D40" s="30" t="s">
        <v>68</v>
      </c>
      <c r="E40" s="30" t="s">
        <v>174</v>
      </c>
      <c r="I40" s="31">
        <f>I41</f>
        <v>3576.6640000000002</v>
      </c>
      <c r="K40" s="32">
        <f>K41</f>
        <v>2.8209412000000005</v>
      </c>
      <c r="M40" s="32">
        <f>M41</f>
        <v>0</v>
      </c>
      <c r="P40" s="30" t="s">
        <v>61</v>
      </c>
    </row>
    <row r="41" spans="1:16" s="34" customFormat="1" ht="12.75" customHeight="1">
      <c r="A41" s="33" t="s">
        <v>144</v>
      </c>
      <c r="B41" s="33" t="s">
        <v>63</v>
      </c>
      <c r="C41" s="33" t="s">
        <v>180</v>
      </c>
      <c r="D41" s="34" t="s">
        <v>181</v>
      </c>
      <c r="E41" s="34" t="s">
        <v>182</v>
      </c>
      <c r="F41" s="33" t="s">
        <v>162</v>
      </c>
      <c r="G41" s="35">
        <v>2.3450000000000002</v>
      </c>
      <c r="H41" s="36">
        <v>1525.23</v>
      </c>
      <c r="I41" s="36">
        <f>ROUND(G41*H41,3)</f>
        <v>3576.6640000000002</v>
      </c>
      <c r="J41" s="37">
        <v>1.20296</v>
      </c>
      <c r="K41" s="35">
        <f>G41*J41</f>
        <v>2.8209412000000005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27" customFormat="1" ht="12.75" customHeight="1">
      <c r="B42" s="29" t="s">
        <v>57</v>
      </c>
      <c r="D42" s="30" t="s">
        <v>73</v>
      </c>
      <c r="E42" s="30" t="s">
        <v>183</v>
      </c>
      <c r="I42" s="31">
        <f>I43</f>
        <v>1266.846</v>
      </c>
      <c r="K42" s="32">
        <f>K43</f>
        <v>0</v>
      </c>
      <c r="M42" s="32">
        <f>M43</f>
        <v>0</v>
      </c>
      <c r="P42" s="30" t="s">
        <v>61</v>
      </c>
    </row>
    <row r="43" spans="1:16" s="34" customFormat="1" ht="12.75" customHeight="1">
      <c r="A43" s="33" t="s">
        <v>147</v>
      </c>
      <c r="B43" s="33" t="s">
        <v>63</v>
      </c>
      <c r="C43" s="33" t="s">
        <v>176</v>
      </c>
      <c r="D43" s="34" t="s">
        <v>185</v>
      </c>
      <c r="E43" s="34" t="s">
        <v>186</v>
      </c>
      <c r="F43" s="33" t="s">
        <v>123</v>
      </c>
      <c r="G43" s="35">
        <v>430.9</v>
      </c>
      <c r="H43" s="36">
        <v>2.94</v>
      </c>
      <c r="I43" s="36">
        <f>ROUND(G43*H43,3)</f>
        <v>1266.846</v>
      </c>
      <c r="J43" s="37">
        <v>0</v>
      </c>
      <c r="K43" s="35">
        <f>G43*J43</f>
        <v>0</v>
      </c>
      <c r="L43" s="37">
        <v>0</v>
      </c>
      <c r="M43" s="35">
        <f>G43*L43</f>
        <v>0</v>
      </c>
      <c r="N43" s="38"/>
      <c r="O43" s="39">
        <v>4</v>
      </c>
      <c r="P43" s="34" t="s">
        <v>68</v>
      </c>
    </row>
    <row r="44" spans="1:16" s="27" customFormat="1" ht="12.75" customHeight="1">
      <c r="B44" s="29" t="s">
        <v>57</v>
      </c>
      <c r="D44" s="30" t="s">
        <v>76</v>
      </c>
      <c r="E44" s="30" t="s">
        <v>187</v>
      </c>
      <c r="I44" s="31">
        <f>SUM(I45:I47)</f>
        <v>4415.7690000000002</v>
      </c>
      <c r="K44" s="32">
        <f>SUM(K45:K47)</f>
        <v>165.629601488296</v>
      </c>
      <c r="M44" s="32">
        <f>SUM(M45:M47)</f>
        <v>0</v>
      </c>
      <c r="P44" s="30" t="s">
        <v>61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189</v>
      </c>
      <c r="E45" s="34" t="s">
        <v>190</v>
      </c>
      <c r="F45" s="33" t="s">
        <v>93</v>
      </c>
      <c r="G45" s="35">
        <v>80.793999999999997</v>
      </c>
      <c r="H45" s="36">
        <v>42.62</v>
      </c>
      <c r="I45" s="36">
        <f>ROUND(G45*H45,3)</f>
        <v>3443.44</v>
      </c>
      <c r="J45" s="37">
        <v>1.8907700000000001</v>
      </c>
      <c r="K45" s="35">
        <f>G45*J45</f>
        <v>152.76287138000001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153</v>
      </c>
      <c r="B46" s="33" t="s">
        <v>63</v>
      </c>
      <c r="C46" s="33" t="s">
        <v>176</v>
      </c>
      <c r="D46" s="34" t="s">
        <v>192</v>
      </c>
      <c r="E46" s="34" t="s">
        <v>193</v>
      </c>
      <c r="F46" s="33" t="s">
        <v>93</v>
      </c>
      <c r="G46" s="35">
        <v>5.24</v>
      </c>
      <c r="H46" s="36">
        <v>137.18</v>
      </c>
      <c r="I46" s="36">
        <f>ROUND(G46*H46,3)</f>
        <v>718.82299999999998</v>
      </c>
      <c r="J46" s="37">
        <v>2.3684770053999999</v>
      </c>
      <c r="K46" s="35">
        <f>G46*J46</f>
        <v>12.410819508296001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156</v>
      </c>
      <c r="B47" s="33" t="s">
        <v>63</v>
      </c>
      <c r="C47" s="33" t="s">
        <v>176</v>
      </c>
      <c r="D47" s="34" t="s">
        <v>195</v>
      </c>
      <c r="E47" s="34" t="s">
        <v>196</v>
      </c>
      <c r="F47" s="33" t="s">
        <v>72</v>
      </c>
      <c r="G47" s="35">
        <v>13.8</v>
      </c>
      <c r="H47" s="36">
        <v>18.37</v>
      </c>
      <c r="I47" s="36">
        <f>ROUND(G47*H47,3)</f>
        <v>253.506</v>
      </c>
      <c r="J47" s="37">
        <v>3.3036999999999997E-2</v>
      </c>
      <c r="K47" s="35">
        <f>G47*J47</f>
        <v>0.4559106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79</v>
      </c>
      <c r="E48" s="30" t="s">
        <v>197</v>
      </c>
      <c r="I48" s="31">
        <f>SUM(I49:I54)</f>
        <v>46871.712</v>
      </c>
      <c r="K48" s="32">
        <f>SUM(K49:K54)</f>
        <v>688.60380453179494</v>
      </c>
      <c r="M48" s="32">
        <f>SUM(M49:M54)</f>
        <v>0</v>
      </c>
      <c r="P48" s="30" t="s">
        <v>61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354</v>
      </c>
      <c r="E49" s="34" t="s">
        <v>355</v>
      </c>
      <c r="F49" s="33" t="s">
        <v>72</v>
      </c>
      <c r="G49" s="35">
        <v>60.5</v>
      </c>
      <c r="H49" s="36">
        <v>5.5</v>
      </c>
      <c r="I49" s="36">
        <f t="shared" ref="I49:I54" si="3">ROUND(G49*H49,3)</f>
        <v>332.75</v>
      </c>
      <c r="J49" s="37">
        <v>0.18906999999999999</v>
      </c>
      <c r="K49" s="35">
        <f t="shared" ref="K49:K54" si="4">G49*J49</f>
        <v>11.438734999999999</v>
      </c>
      <c r="L49" s="37">
        <v>0</v>
      </c>
      <c r="M49" s="35">
        <f t="shared" ref="M49:M54" si="5"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69</v>
      </c>
      <c r="D50" s="34" t="s">
        <v>202</v>
      </c>
      <c r="E50" s="34" t="s">
        <v>203</v>
      </c>
      <c r="F50" s="33" t="s">
        <v>72</v>
      </c>
      <c r="G50" s="35">
        <v>443</v>
      </c>
      <c r="H50" s="36">
        <v>11.5</v>
      </c>
      <c r="I50" s="36">
        <f t="shared" si="3"/>
        <v>5094.5</v>
      </c>
      <c r="J50" s="37">
        <v>0.37080000000000002</v>
      </c>
      <c r="K50" s="35">
        <f t="shared" si="4"/>
        <v>164.26439999999999</v>
      </c>
      <c r="L50" s="37">
        <v>0</v>
      </c>
      <c r="M50" s="35">
        <f t="shared" si="5"/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166</v>
      </c>
      <c r="B51" s="33" t="s">
        <v>63</v>
      </c>
      <c r="C51" s="33" t="s">
        <v>69</v>
      </c>
      <c r="D51" s="34" t="s">
        <v>356</v>
      </c>
      <c r="E51" s="34" t="s">
        <v>357</v>
      </c>
      <c r="F51" s="33" t="s">
        <v>72</v>
      </c>
      <c r="G51" s="35">
        <v>75.02</v>
      </c>
      <c r="H51" s="36">
        <v>41.87</v>
      </c>
      <c r="I51" s="36">
        <f t="shared" si="3"/>
        <v>3141.087</v>
      </c>
      <c r="J51" s="37">
        <v>0.35649991975</v>
      </c>
      <c r="K51" s="35">
        <f t="shared" si="4"/>
        <v>26.744623979644999</v>
      </c>
      <c r="L51" s="37">
        <v>0</v>
      </c>
      <c r="M51" s="35">
        <f t="shared" si="5"/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33" t="s">
        <v>170</v>
      </c>
      <c r="B52" s="33" t="s">
        <v>63</v>
      </c>
      <c r="C52" s="33" t="s">
        <v>69</v>
      </c>
      <c r="D52" s="34" t="s">
        <v>208</v>
      </c>
      <c r="E52" s="34" t="s">
        <v>209</v>
      </c>
      <c r="F52" s="33" t="s">
        <v>72</v>
      </c>
      <c r="G52" s="35">
        <v>655.64</v>
      </c>
      <c r="H52" s="36">
        <v>32.82</v>
      </c>
      <c r="I52" s="36">
        <f t="shared" si="3"/>
        <v>21518.105</v>
      </c>
      <c r="J52" s="37">
        <v>0.58306196624999995</v>
      </c>
      <c r="K52" s="35">
        <f t="shared" si="4"/>
        <v>382.27874755214998</v>
      </c>
      <c r="L52" s="37">
        <v>0</v>
      </c>
      <c r="M52" s="35">
        <f t="shared" si="5"/>
        <v>0</v>
      </c>
      <c r="N52" s="38"/>
      <c r="O52" s="39">
        <v>4</v>
      </c>
      <c r="P52" s="34" t="s">
        <v>68</v>
      </c>
    </row>
    <row r="53" spans="1:16" s="34" customFormat="1" ht="12.75" customHeight="1">
      <c r="A53" s="33" t="s">
        <v>175</v>
      </c>
      <c r="B53" s="33" t="s">
        <v>63</v>
      </c>
      <c r="C53" s="33" t="s">
        <v>69</v>
      </c>
      <c r="D53" s="34" t="s">
        <v>211</v>
      </c>
      <c r="E53" s="34" t="s">
        <v>212</v>
      </c>
      <c r="F53" s="33" t="s">
        <v>72</v>
      </c>
      <c r="G53" s="35">
        <v>797.4</v>
      </c>
      <c r="H53" s="36">
        <v>1.25</v>
      </c>
      <c r="I53" s="36">
        <f t="shared" si="3"/>
        <v>996.75</v>
      </c>
      <c r="J53" s="37">
        <v>6.0999999999999997E-4</v>
      </c>
      <c r="K53" s="35">
        <f t="shared" si="4"/>
        <v>0.48641399999999996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33" t="s">
        <v>179</v>
      </c>
      <c r="B54" s="33" t="s">
        <v>63</v>
      </c>
      <c r="C54" s="33" t="s">
        <v>69</v>
      </c>
      <c r="D54" s="34" t="s">
        <v>214</v>
      </c>
      <c r="E54" s="34" t="s">
        <v>215</v>
      </c>
      <c r="F54" s="33" t="s">
        <v>72</v>
      </c>
      <c r="G54" s="35">
        <v>797.4</v>
      </c>
      <c r="H54" s="36">
        <v>19.8</v>
      </c>
      <c r="I54" s="36">
        <f t="shared" si="3"/>
        <v>15788.52</v>
      </c>
      <c r="J54" s="37">
        <v>0.12966</v>
      </c>
      <c r="K54" s="35">
        <f t="shared" si="4"/>
        <v>103.390884</v>
      </c>
      <c r="L54" s="37">
        <v>0</v>
      </c>
      <c r="M54" s="35">
        <f t="shared" si="5"/>
        <v>0</v>
      </c>
      <c r="N54" s="38"/>
      <c r="O54" s="39">
        <v>4</v>
      </c>
      <c r="P54" s="34" t="s">
        <v>68</v>
      </c>
    </row>
    <row r="55" spans="1:16" s="27" customFormat="1" ht="12.75" customHeight="1">
      <c r="B55" s="29" t="s">
        <v>57</v>
      </c>
      <c r="D55" s="30" t="s">
        <v>90</v>
      </c>
      <c r="E55" s="30" t="s">
        <v>216</v>
      </c>
      <c r="I55" s="31">
        <f>SUM(I56:I68)</f>
        <v>42254.049999999996</v>
      </c>
      <c r="K55" s="32">
        <f>SUM(K56:K68)</f>
        <v>51.522484254000005</v>
      </c>
      <c r="M55" s="32">
        <f>SUM(M56:M68)</f>
        <v>0</v>
      </c>
      <c r="P55" s="30" t="s">
        <v>61</v>
      </c>
    </row>
    <row r="56" spans="1:16" s="34" customFormat="1" ht="12.75" customHeight="1">
      <c r="A56" s="33" t="s">
        <v>184</v>
      </c>
      <c r="B56" s="33" t="s">
        <v>63</v>
      </c>
      <c r="C56" s="33" t="s">
        <v>176</v>
      </c>
      <c r="D56" s="34" t="s">
        <v>331</v>
      </c>
      <c r="E56" s="34" t="s">
        <v>332</v>
      </c>
      <c r="F56" s="33" t="s">
        <v>123</v>
      </c>
      <c r="G56" s="35">
        <v>430.9</v>
      </c>
      <c r="H56" s="36">
        <v>3</v>
      </c>
      <c r="I56" s="36">
        <f t="shared" ref="I56:I68" si="6">ROUND(G56*H56,3)</f>
        <v>1292.7</v>
      </c>
      <c r="J56" s="37">
        <v>1.1060000000000001E-5</v>
      </c>
      <c r="K56" s="35">
        <f t="shared" ref="K56:K68" si="7">G56*J56</f>
        <v>4.7657540000000005E-3</v>
      </c>
      <c r="L56" s="37">
        <v>0</v>
      </c>
      <c r="M56" s="35">
        <f t="shared" ref="M56:M68" si="8">G56*L56</f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40" t="s">
        <v>188</v>
      </c>
      <c r="B57" s="40" t="s">
        <v>125</v>
      </c>
      <c r="C57" s="40" t="s">
        <v>126</v>
      </c>
      <c r="D57" s="41" t="s">
        <v>333</v>
      </c>
      <c r="E57" s="41" t="s">
        <v>498</v>
      </c>
      <c r="F57" s="40" t="s">
        <v>225</v>
      </c>
      <c r="G57" s="42">
        <v>11</v>
      </c>
      <c r="H57" s="43">
        <v>280.5</v>
      </c>
      <c r="I57" s="43">
        <f t="shared" si="6"/>
        <v>3085.5</v>
      </c>
      <c r="J57" s="44">
        <v>1.388E-2</v>
      </c>
      <c r="K57" s="42">
        <f t="shared" si="7"/>
        <v>0.15268000000000001</v>
      </c>
      <c r="L57" s="44">
        <v>0</v>
      </c>
      <c r="M57" s="42">
        <f t="shared" si="8"/>
        <v>0</v>
      </c>
      <c r="N57" s="45"/>
      <c r="O57" s="46">
        <v>8</v>
      </c>
      <c r="P57" s="41" t="s">
        <v>68</v>
      </c>
    </row>
    <row r="58" spans="1:16" s="34" customFormat="1" ht="12.75" customHeight="1">
      <c r="A58" s="40" t="s">
        <v>191</v>
      </c>
      <c r="B58" s="40" t="s">
        <v>125</v>
      </c>
      <c r="C58" s="40" t="s">
        <v>126</v>
      </c>
      <c r="D58" s="41" t="s">
        <v>358</v>
      </c>
      <c r="E58" s="41" t="s">
        <v>497</v>
      </c>
      <c r="F58" s="40" t="s">
        <v>225</v>
      </c>
      <c r="G58" s="42">
        <v>63</v>
      </c>
      <c r="H58" s="43">
        <v>280.5</v>
      </c>
      <c r="I58" s="43">
        <f t="shared" si="6"/>
        <v>17671.5</v>
      </c>
      <c r="J58" s="44">
        <v>2.5250000000000002E-2</v>
      </c>
      <c r="K58" s="42">
        <f t="shared" si="7"/>
        <v>1.5907500000000001</v>
      </c>
      <c r="L58" s="44">
        <v>0</v>
      </c>
      <c r="M58" s="42">
        <f t="shared" si="8"/>
        <v>0</v>
      </c>
      <c r="N58" s="45"/>
      <c r="O58" s="46">
        <v>8</v>
      </c>
      <c r="P58" s="41" t="s">
        <v>68</v>
      </c>
    </row>
    <row r="59" spans="1:16" s="34" customFormat="1" ht="12.75" customHeight="1">
      <c r="A59" s="33" t="s">
        <v>194</v>
      </c>
      <c r="B59" s="33" t="s">
        <v>63</v>
      </c>
      <c r="C59" s="33" t="s">
        <v>176</v>
      </c>
      <c r="D59" s="34" t="s">
        <v>334</v>
      </c>
      <c r="E59" s="34" t="s">
        <v>335</v>
      </c>
      <c r="F59" s="33" t="s">
        <v>225</v>
      </c>
      <c r="G59" s="35">
        <v>29</v>
      </c>
      <c r="H59" s="36">
        <v>5.5</v>
      </c>
      <c r="I59" s="36">
        <f t="shared" si="6"/>
        <v>159.5</v>
      </c>
      <c r="J59" s="37">
        <v>6.6000000000000005E-5</v>
      </c>
      <c r="K59" s="35">
        <f t="shared" si="7"/>
        <v>1.9140000000000001E-3</v>
      </c>
      <c r="L59" s="37">
        <v>0</v>
      </c>
      <c r="M59" s="35">
        <f t="shared" si="8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40" t="s">
        <v>198</v>
      </c>
      <c r="B60" s="40" t="s">
        <v>125</v>
      </c>
      <c r="C60" s="40" t="s">
        <v>126</v>
      </c>
      <c r="D60" s="41" t="s">
        <v>336</v>
      </c>
      <c r="E60" s="41" t="s">
        <v>359</v>
      </c>
      <c r="F60" s="40" t="s">
        <v>225</v>
      </c>
      <c r="G60" s="42">
        <v>27</v>
      </c>
      <c r="H60" s="43">
        <v>52.3</v>
      </c>
      <c r="I60" s="43">
        <f t="shared" si="6"/>
        <v>1412.1</v>
      </c>
      <c r="J60" s="44">
        <v>0</v>
      </c>
      <c r="K60" s="42">
        <f t="shared" si="7"/>
        <v>0</v>
      </c>
      <c r="L60" s="44">
        <v>0</v>
      </c>
      <c r="M60" s="42">
        <f t="shared" si="8"/>
        <v>0</v>
      </c>
      <c r="N60" s="45"/>
      <c r="O60" s="46">
        <v>8</v>
      </c>
      <c r="P60" s="41" t="s">
        <v>68</v>
      </c>
    </row>
    <row r="61" spans="1:16" s="34" customFormat="1" ht="12.75" customHeight="1">
      <c r="A61" s="40" t="s">
        <v>201</v>
      </c>
      <c r="B61" s="40" t="s">
        <v>125</v>
      </c>
      <c r="C61" s="40" t="s">
        <v>126</v>
      </c>
      <c r="D61" s="41" t="s">
        <v>360</v>
      </c>
      <c r="E61" s="41" t="s">
        <v>361</v>
      </c>
      <c r="F61" s="40" t="s">
        <v>225</v>
      </c>
      <c r="G61" s="42">
        <v>2</v>
      </c>
      <c r="H61" s="43">
        <v>52.3</v>
      </c>
      <c r="I61" s="43">
        <f t="shared" si="6"/>
        <v>104.6</v>
      </c>
      <c r="J61" s="44">
        <v>0</v>
      </c>
      <c r="K61" s="42">
        <f t="shared" si="7"/>
        <v>0</v>
      </c>
      <c r="L61" s="44">
        <v>0</v>
      </c>
      <c r="M61" s="42">
        <f t="shared" si="8"/>
        <v>0</v>
      </c>
      <c r="N61" s="45"/>
      <c r="O61" s="46">
        <v>8</v>
      </c>
      <c r="P61" s="41" t="s">
        <v>68</v>
      </c>
    </row>
    <row r="62" spans="1:16" s="34" customFormat="1" ht="12.75" customHeight="1">
      <c r="A62" s="33" t="s">
        <v>204</v>
      </c>
      <c r="B62" s="33" t="s">
        <v>63</v>
      </c>
      <c r="C62" s="33" t="s">
        <v>176</v>
      </c>
      <c r="D62" s="34" t="s">
        <v>338</v>
      </c>
      <c r="E62" s="34" t="s">
        <v>339</v>
      </c>
      <c r="F62" s="33" t="s">
        <v>123</v>
      </c>
      <c r="G62" s="35">
        <v>430.9</v>
      </c>
      <c r="H62" s="36">
        <v>4.5</v>
      </c>
      <c r="I62" s="36">
        <f t="shared" si="6"/>
        <v>1939.05</v>
      </c>
      <c r="J62" s="37">
        <v>0</v>
      </c>
      <c r="K62" s="35">
        <f t="shared" si="7"/>
        <v>0</v>
      </c>
      <c r="L62" s="37">
        <v>0</v>
      </c>
      <c r="M62" s="35">
        <f t="shared" si="8"/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207</v>
      </c>
      <c r="B63" s="33" t="s">
        <v>63</v>
      </c>
      <c r="C63" s="33" t="s">
        <v>176</v>
      </c>
      <c r="D63" s="34" t="s">
        <v>233</v>
      </c>
      <c r="E63" s="34" t="s">
        <v>362</v>
      </c>
      <c r="F63" s="33" t="s">
        <v>225</v>
      </c>
      <c r="G63" s="35">
        <v>1</v>
      </c>
      <c r="H63" s="36">
        <v>700</v>
      </c>
      <c r="I63" s="36">
        <f t="shared" si="6"/>
        <v>700</v>
      </c>
      <c r="J63" s="37">
        <v>2.1909299999999998</v>
      </c>
      <c r="K63" s="35">
        <f t="shared" si="7"/>
        <v>2.1909299999999998</v>
      </c>
      <c r="L63" s="37">
        <v>0</v>
      </c>
      <c r="M63" s="35">
        <f t="shared" si="8"/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33" t="s">
        <v>210</v>
      </c>
      <c r="B64" s="33" t="s">
        <v>63</v>
      </c>
      <c r="C64" s="33" t="s">
        <v>176</v>
      </c>
      <c r="D64" s="34" t="s">
        <v>236</v>
      </c>
      <c r="E64" s="34" t="s">
        <v>340</v>
      </c>
      <c r="F64" s="33" t="s">
        <v>225</v>
      </c>
      <c r="G64" s="35">
        <v>5</v>
      </c>
      <c r="H64" s="36">
        <v>760</v>
      </c>
      <c r="I64" s="36">
        <f t="shared" si="6"/>
        <v>3800</v>
      </c>
      <c r="J64" s="37">
        <v>2.7582200000000001</v>
      </c>
      <c r="K64" s="35">
        <f t="shared" si="7"/>
        <v>13.7911</v>
      </c>
      <c r="L64" s="37">
        <v>0</v>
      </c>
      <c r="M64" s="35">
        <f t="shared" si="8"/>
        <v>0</v>
      </c>
      <c r="N64" s="38"/>
      <c r="O64" s="39">
        <v>4</v>
      </c>
      <c r="P64" s="34" t="s">
        <v>68</v>
      </c>
    </row>
    <row r="65" spans="1:16" s="34" customFormat="1" ht="12.75" customHeight="1">
      <c r="A65" s="33" t="s">
        <v>213</v>
      </c>
      <c r="B65" s="33" t="s">
        <v>63</v>
      </c>
      <c r="C65" s="33" t="s">
        <v>176</v>
      </c>
      <c r="D65" s="34" t="s">
        <v>242</v>
      </c>
      <c r="E65" s="34" t="s">
        <v>349</v>
      </c>
      <c r="F65" s="33" t="s">
        <v>225</v>
      </c>
      <c r="G65" s="35">
        <v>9</v>
      </c>
      <c r="H65" s="36">
        <v>860</v>
      </c>
      <c r="I65" s="36">
        <f t="shared" si="6"/>
        <v>7740</v>
      </c>
      <c r="J65" s="37">
        <v>3.58656</v>
      </c>
      <c r="K65" s="35">
        <f t="shared" si="7"/>
        <v>32.279040000000002</v>
      </c>
      <c r="L65" s="37">
        <v>0</v>
      </c>
      <c r="M65" s="35">
        <f t="shared" si="8"/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217</v>
      </c>
      <c r="B66" s="33" t="s">
        <v>63</v>
      </c>
      <c r="C66" s="33" t="s">
        <v>176</v>
      </c>
      <c r="D66" s="34" t="s">
        <v>254</v>
      </c>
      <c r="E66" s="34" t="s">
        <v>255</v>
      </c>
      <c r="F66" s="33" t="s">
        <v>225</v>
      </c>
      <c r="G66" s="35">
        <v>15</v>
      </c>
      <c r="H66" s="36">
        <v>27.7</v>
      </c>
      <c r="I66" s="36">
        <f t="shared" si="6"/>
        <v>415.5</v>
      </c>
      <c r="J66" s="37">
        <v>7.0203000000000002E-3</v>
      </c>
      <c r="K66" s="35">
        <f t="shared" si="7"/>
        <v>0.1053045</v>
      </c>
      <c r="L66" s="37">
        <v>0</v>
      </c>
      <c r="M66" s="35">
        <f t="shared" si="8"/>
        <v>0</v>
      </c>
      <c r="N66" s="38"/>
      <c r="O66" s="39">
        <v>4</v>
      </c>
      <c r="P66" s="34" t="s">
        <v>68</v>
      </c>
    </row>
    <row r="67" spans="1:16" s="34" customFormat="1" ht="12.75" customHeight="1">
      <c r="A67" s="40" t="s">
        <v>220</v>
      </c>
      <c r="B67" s="40" t="s">
        <v>125</v>
      </c>
      <c r="C67" s="40" t="s">
        <v>126</v>
      </c>
      <c r="D67" s="41" t="s">
        <v>257</v>
      </c>
      <c r="E67" s="41" t="s">
        <v>258</v>
      </c>
      <c r="F67" s="40" t="s">
        <v>225</v>
      </c>
      <c r="G67" s="42">
        <v>4</v>
      </c>
      <c r="H67" s="43">
        <v>259.60000000000002</v>
      </c>
      <c r="I67" s="43">
        <f t="shared" si="6"/>
        <v>1038.4000000000001</v>
      </c>
      <c r="J67" s="44">
        <v>0.06</v>
      </c>
      <c r="K67" s="42">
        <f t="shared" si="7"/>
        <v>0.24</v>
      </c>
      <c r="L67" s="44">
        <v>0</v>
      </c>
      <c r="M67" s="42">
        <f t="shared" si="8"/>
        <v>0</v>
      </c>
      <c r="N67" s="45"/>
      <c r="O67" s="46">
        <v>8</v>
      </c>
      <c r="P67" s="41" t="s">
        <v>68</v>
      </c>
    </row>
    <row r="68" spans="1:16" s="34" customFormat="1" ht="12.75" customHeight="1">
      <c r="A68" s="40" t="s">
        <v>222</v>
      </c>
      <c r="B68" s="40" t="s">
        <v>125</v>
      </c>
      <c r="C68" s="40" t="s">
        <v>126</v>
      </c>
      <c r="D68" s="41" t="s">
        <v>260</v>
      </c>
      <c r="E68" s="41" t="s">
        <v>261</v>
      </c>
      <c r="F68" s="40" t="s">
        <v>225</v>
      </c>
      <c r="G68" s="42">
        <v>11</v>
      </c>
      <c r="H68" s="43">
        <v>263.2</v>
      </c>
      <c r="I68" s="43">
        <f t="shared" si="6"/>
        <v>2895.2</v>
      </c>
      <c r="J68" s="44">
        <v>0.106</v>
      </c>
      <c r="K68" s="42">
        <f t="shared" si="7"/>
        <v>1.1659999999999999</v>
      </c>
      <c r="L68" s="44">
        <v>0</v>
      </c>
      <c r="M68" s="42">
        <f t="shared" si="8"/>
        <v>0</v>
      </c>
      <c r="N68" s="45"/>
      <c r="O68" s="46">
        <v>8</v>
      </c>
      <c r="P68" s="41" t="s">
        <v>68</v>
      </c>
    </row>
    <row r="69" spans="1:16" s="27" customFormat="1" ht="12.75" customHeight="1">
      <c r="B69" s="29" t="s">
        <v>57</v>
      </c>
      <c r="D69" s="30" t="s">
        <v>94</v>
      </c>
      <c r="E69" s="30" t="s">
        <v>277</v>
      </c>
      <c r="I69" s="31">
        <f>SUM(I70:I75)</f>
        <v>19034.96</v>
      </c>
      <c r="K69" s="32">
        <f>SUM(K70:K75)</f>
        <v>2.8903760000000003</v>
      </c>
      <c r="M69" s="32">
        <f>SUM(M70:M75)</f>
        <v>0</v>
      </c>
      <c r="P69" s="30" t="s">
        <v>61</v>
      </c>
    </row>
    <row r="70" spans="1:16" s="34" customFormat="1" ht="12.75" customHeight="1">
      <c r="A70" s="33" t="s">
        <v>226</v>
      </c>
      <c r="B70" s="33" t="s">
        <v>63</v>
      </c>
      <c r="C70" s="33" t="s">
        <v>69</v>
      </c>
      <c r="D70" s="34" t="s">
        <v>279</v>
      </c>
      <c r="E70" s="34" t="s">
        <v>280</v>
      </c>
      <c r="F70" s="33" t="s">
        <v>123</v>
      </c>
      <c r="G70" s="35">
        <v>713.3</v>
      </c>
      <c r="H70" s="36">
        <v>5.6</v>
      </c>
      <c r="I70" s="36">
        <f t="shared" ref="I70:I75" si="9">ROUND(G70*H70,3)</f>
        <v>3994.48</v>
      </c>
      <c r="J70" s="37">
        <v>3.3600000000000001E-3</v>
      </c>
      <c r="K70" s="35">
        <f t="shared" ref="K70:K75" si="10">G70*J70</f>
        <v>2.3966880000000002</v>
      </c>
      <c r="L70" s="37">
        <v>0</v>
      </c>
      <c r="M70" s="35">
        <f t="shared" ref="M70:M75" si="11">G70*L70</f>
        <v>0</v>
      </c>
      <c r="N70" s="38"/>
      <c r="O70" s="39">
        <v>4</v>
      </c>
      <c r="P70" s="34" t="s">
        <v>68</v>
      </c>
    </row>
    <row r="71" spans="1:16" s="34" customFormat="1" ht="12.75" customHeight="1">
      <c r="A71" s="33" t="s">
        <v>229</v>
      </c>
      <c r="B71" s="33" t="s">
        <v>63</v>
      </c>
      <c r="C71" s="33" t="s">
        <v>69</v>
      </c>
      <c r="D71" s="34" t="s">
        <v>363</v>
      </c>
      <c r="E71" s="34" t="s">
        <v>364</v>
      </c>
      <c r="F71" s="33" t="s">
        <v>123</v>
      </c>
      <c r="G71" s="35">
        <v>101</v>
      </c>
      <c r="H71" s="36">
        <v>23.5</v>
      </c>
      <c r="I71" s="36">
        <f t="shared" si="9"/>
        <v>2373.5</v>
      </c>
      <c r="J71" s="37">
        <v>4.888E-3</v>
      </c>
      <c r="K71" s="35">
        <f t="shared" si="10"/>
        <v>0.49368800000000002</v>
      </c>
      <c r="L71" s="37">
        <v>0</v>
      </c>
      <c r="M71" s="35">
        <f t="shared" si="11"/>
        <v>0</v>
      </c>
      <c r="N71" s="38"/>
      <c r="O71" s="39">
        <v>4</v>
      </c>
      <c r="P71" s="34" t="s">
        <v>68</v>
      </c>
    </row>
    <row r="72" spans="1:16" s="34" customFormat="1" ht="12.75" customHeight="1">
      <c r="A72" s="33" t="s">
        <v>232</v>
      </c>
      <c r="B72" s="33" t="s">
        <v>63</v>
      </c>
      <c r="C72" s="33" t="s">
        <v>69</v>
      </c>
      <c r="D72" s="34" t="s">
        <v>285</v>
      </c>
      <c r="E72" s="34" t="s">
        <v>286</v>
      </c>
      <c r="F72" s="33" t="s">
        <v>162</v>
      </c>
      <c r="G72" s="35">
        <v>609.86900000000003</v>
      </c>
      <c r="H72" s="36">
        <v>2.1</v>
      </c>
      <c r="I72" s="36">
        <f t="shared" si="9"/>
        <v>1280.7249999999999</v>
      </c>
      <c r="J72" s="37">
        <v>0</v>
      </c>
      <c r="K72" s="35">
        <f t="shared" si="10"/>
        <v>0</v>
      </c>
      <c r="L72" s="37">
        <v>0</v>
      </c>
      <c r="M72" s="35">
        <f t="shared" si="11"/>
        <v>0</v>
      </c>
      <c r="N72" s="38"/>
      <c r="O72" s="39">
        <v>4</v>
      </c>
      <c r="P72" s="34" t="s">
        <v>68</v>
      </c>
    </row>
    <row r="73" spans="1:16" s="34" customFormat="1" ht="12.75" customHeight="1">
      <c r="A73" s="33" t="s">
        <v>235</v>
      </c>
      <c r="B73" s="33" t="s">
        <v>63</v>
      </c>
      <c r="C73" s="33" t="s">
        <v>69</v>
      </c>
      <c r="D73" s="34" t="s">
        <v>288</v>
      </c>
      <c r="E73" s="34" t="s">
        <v>289</v>
      </c>
      <c r="F73" s="33" t="s">
        <v>162</v>
      </c>
      <c r="G73" s="35">
        <v>3049.3449999999998</v>
      </c>
      <c r="H73" s="36">
        <v>0.42</v>
      </c>
      <c r="I73" s="36">
        <f t="shared" si="9"/>
        <v>1280.7249999999999</v>
      </c>
      <c r="J73" s="37">
        <v>0</v>
      </c>
      <c r="K73" s="35">
        <f t="shared" si="10"/>
        <v>0</v>
      </c>
      <c r="L73" s="37">
        <v>0</v>
      </c>
      <c r="M73" s="35">
        <f t="shared" si="11"/>
        <v>0</v>
      </c>
      <c r="N73" s="38"/>
      <c r="O73" s="39">
        <v>4</v>
      </c>
      <c r="P73" s="34" t="s">
        <v>68</v>
      </c>
    </row>
    <row r="74" spans="1:16" s="34" customFormat="1" ht="12.75" customHeight="1">
      <c r="A74" s="33" t="s">
        <v>238</v>
      </c>
      <c r="B74" s="33" t="s">
        <v>63</v>
      </c>
      <c r="C74" s="33" t="s">
        <v>69</v>
      </c>
      <c r="D74" s="34" t="s">
        <v>291</v>
      </c>
      <c r="E74" s="34" t="s">
        <v>292</v>
      </c>
      <c r="F74" s="33" t="s">
        <v>162</v>
      </c>
      <c r="G74" s="35">
        <v>609.86900000000003</v>
      </c>
      <c r="H74" s="36">
        <v>5.17</v>
      </c>
      <c r="I74" s="36">
        <f t="shared" si="9"/>
        <v>3153.0230000000001</v>
      </c>
      <c r="J74" s="37">
        <v>0</v>
      </c>
      <c r="K74" s="35">
        <f t="shared" si="10"/>
        <v>0</v>
      </c>
      <c r="L74" s="37">
        <v>0</v>
      </c>
      <c r="M74" s="35">
        <f t="shared" si="11"/>
        <v>0</v>
      </c>
      <c r="N74" s="38"/>
      <c r="O74" s="39">
        <v>4</v>
      </c>
      <c r="P74" s="34" t="s">
        <v>68</v>
      </c>
    </row>
    <row r="75" spans="1:16" s="34" customFormat="1" ht="12.75" customHeight="1">
      <c r="A75" s="33" t="s">
        <v>241</v>
      </c>
      <c r="B75" s="33" t="s">
        <v>63</v>
      </c>
      <c r="C75" s="33" t="s">
        <v>69</v>
      </c>
      <c r="D75" s="34" t="s">
        <v>294</v>
      </c>
      <c r="E75" s="34" t="s">
        <v>295</v>
      </c>
      <c r="F75" s="33" t="s">
        <v>162</v>
      </c>
      <c r="G75" s="35">
        <v>609.86900000000003</v>
      </c>
      <c r="H75" s="36">
        <v>11.4</v>
      </c>
      <c r="I75" s="36">
        <f t="shared" si="9"/>
        <v>6952.5069999999996</v>
      </c>
      <c r="J75" s="37">
        <v>0</v>
      </c>
      <c r="K75" s="35">
        <f t="shared" si="10"/>
        <v>0</v>
      </c>
      <c r="L75" s="37">
        <v>0</v>
      </c>
      <c r="M75" s="35">
        <f t="shared" si="11"/>
        <v>0</v>
      </c>
      <c r="N75" s="38"/>
      <c r="O75" s="39">
        <v>4</v>
      </c>
      <c r="P75" s="34" t="s">
        <v>68</v>
      </c>
    </row>
    <row r="76" spans="1:16" s="27" customFormat="1" ht="12.75" customHeight="1">
      <c r="B76" s="29" t="s">
        <v>57</v>
      </c>
      <c r="D76" s="30" t="s">
        <v>296</v>
      </c>
      <c r="E76" s="30" t="s">
        <v>297</v>
      </c>
      <c r="I76" s="31">
        <f>SUM(I77:I78)</f>
        <v>57359.701999999997</v>
      </c>
      <c r="K76" s="32">
        <f>SUM(K77:K78)</f>
        <v>0</v>
      </c>
      <c r="M76" s="32">
        <f>SUM(M77:M78)</f>
        <v>0</v>
      </c>
      <c r="P76" s="30" t="s">
        <v>61</v>
      </c>
    </row>
    <row r="77" spans="1:16" s="34" customFormat="1" ht="12.75" customHeight="1">
      <c r="A77" s="33" t="s">
        <v>244</v>
      </c>
      <c r="B77" s="33" t="s">
        <v>63</v>
      </c>
      <c r="C77" s="33" t="s">
        <v>69</v>
      </c>
      <c r="D77" s="34" t="s">
        <v>299</v>
      </c>
      <c r="E77" s="34" t="s">
        <v>300</v>
      </c>
      <c r="F77" s="33" t="s">
        <v>162</v>
      </c>
      <c r="G77" s="35">
        <v>2701.8229999999999</v>
      </c>
      <c r="H77" s="36">
        <v>2.5299999999999998</v>
      </c>
      <c r="I77" s="36">
        <f>ROUND(G77*H77,3)</f>
        <v>6835.6120000000001</v>
      </c>
      <c r="J77" s="37">
        <v>0</v>
      </c>
      <c r="K77" s="35">
        <f>G77*J77</f>
        <v>0</v>
      </c>
      <c r="L77" s="37">
        <v>0</v>
      </c>
      <c r="M77" s="35">
        <f>G77*L77</f>
        <v>0</v>
      </c>
      <c r="N77" s="38"/>
      <c r="O77" s="39">
        <v>4</v>
      </c>
      <c r="P77" s="34" t="s">
        <v>68</v>
      </c>
    </row>
    <row r="78" spans="1:16" s="34" customFormat="1" ht="12.75" customHeight="1">
      <c r="A78" s="33" t="s">
        <v>247</v>
      </c>
      <c r="B78" s="33" t="s">
        <v>63</v>
      </c>
      <c r="C78" s="33" t="s">
        <v>176</v>
      </c>
      <c r="D78" s="34" t="s">
        <v>302</v>
      </c>
      <c r="E78" s="34" t="s">
        <v>303</v>
      </c>
      <c r="F78" s="33" t="s">
        <v>162</v>
      </c>
      <c r="G78" s="35">
        <v>2701.8229999999999</v>
      </c>
      <c r="H78" s="36">
        <v>18.7</v>
      </c>
      <c r="I78" s="36">
        <f>ROUND(G78*H78,3)</f>
        <v>50524.09</v>
      </c>
      <c r="J78" s="37">
        <v>0</v>
      </c>
      <c r="K78" s="35">
        <f>G78*J78</f>
        <v>0</v>
      </c>
      <c r="L78" s="37">
        <v>0</v>
      </c>
      <c r="M78" s="35">
        <f>G78*L78</f>
        <v>0</v>
      </c>
      <c r="N78" s="38"/>
      <c r="O78" s="39">
        <v>4</v>
      </c>
      <c r="P78" s="34" t="s">
        <v>68</v>
      </c>
    </row>
    <row r="79" spans="1:16" s="50" customFormat="1" ht="12.75" customHeight="1">
      <c r="E79" s="51" t="s">
        <v>314</v>
      </c>
      <c r="I79" s="52">
        <f>I14</f>
        <v>287323.75</v>
      </c>
      <c r="K79" s="53">
        <f>K14</f>
        <v>2693.4352033717742</v>
      </c>
      <c r="M79" s="53">
        <f>M14</f>
        <v>609.86889999999994</v>
      </c>
    </row>
  </sheetData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0"/>
  <sheetViews>
    <sheetView topLeftCell="A46" workbookViewId="0">
      <selection activeCell="H62" sqref="H62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68.710937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'[13]Krycí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'[13]Krycí list'!E7</f>
        <v xml:space="preserve">Stoka ´´U1´´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'[13]Krycí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'[13]Krycí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'[13]Krycí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I15+I37+I39+I41+I45+I50+I61+I67</f>
        <v>36280.133000000002</v>
      </c>
      <c r="J14" s="23"/>
      <c r="K14" s="26">
        <f>K15+K37+K39+K41+K45+K50+K61+K67</f>
        <v>219.14363318783222</v>
      </c>
      <c r="L14" s="23"/>
      <c r="M14" s="26">
        <f>M15+M37+M39+M41+M45+M50+M61+M67</f>
        <v>88.141500000000008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SUM(I16:I36)</f>
        <v>14923.300000000001</v>
      </c>
      <c r="K15" s="32">
        <f>SUM(K16:K36)</f>
        <v>88.131185629957997</v>
      </c>
      <c r="M15" s="32">
        <f>SUM(M16:M36)</f>
        <v>88.141500000000008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0.54</v>
      </c>
      <c r="H16" s="36">
        <v>810</v>
      </c>
      <c r="I16" s="36">
        <f t="shared" ref="I16:I36" si="0">ROUND(G16*H16,3)</f>
        <v>437.4</v>
      </c>
      <c r="J16" s="37">
        <v>0</v>
      </c>
      <c r="K16" s="35">
        <f t="shared" ref="K16:K36" si="1">G16*J16</f>
        <v>0</v>
      </c>
      <c r="L16" s="37">
        <v>0</v>
      </c>
      <c r="M16" s="35">
        <f t="shared" ref="M16:M36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315</v>
      </c>
      <c r="E17" s="34" t="s">
        <v>316</v>
      </c>
      <c r="F17" s="33" t="s">
        <v>72</v>
      </c>
      <c r="G17" s="35">
        <v>67.5</v>
      </c>
      <c r="H17" s="36">
        <v>4.41</v>
      </c>
      <c r="I17" s="36">
        <f t="shared" si="0"/>
        <v>297.67500000000001</v>
      </c>
      <c r="J17" s="37">
        <v>0</v>
      </c>
      <c r="K17" s="35">
        <f t="shared" si="1"/>
        <v>0</v>
      </c>
      <c r="L17" s="37">
        <v>0.24</v>
      </c>
      <c r="M17" s="35">
        <f t="shared" si="2"/>
        <v>16.2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317</v>
      </c>
      <c r="E18" s="34" t="s">
        <v>318</v>
      </c>
      <c r="F18" s="33" t="s">
        <v>72</v>
      </c>
      <c r="G18" s="35">
        <v>99.9</v>
      </c>
      <c r="H18" s="36">
        <v>35.57</v>
      </c>
      <c r="I18" s="36">
        <f t="shared" si="0"/>
        <v>3553.4430000000002</v>
      </c>
      <c r="J18" s="37">
        <v>0</v>
      </c>
      <c r="K18" s="35">
        <f t="shared" si="1"/>
        <v>0</v>
      </c>
      <c r="L18" s="37">
        <v>0.5</v>
      </c>
      <c r="M18" s="35">
        <f t="shared" si="2"/>
        <v>49.95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319</v>
      </c>
      <c r="E19" s="34" t="s">
        <v>320</v>
      </c>
      <c r="F19" s="33" t="s">
        <v>72</v>
      </c>
      <c r="G19" s="35">
        <v>121.5</v>
      </c>
      <c r="H19" s="36">
        <v>5.96</v>
      </c>
      <c r="I19" s="36">
        <f t="shared" si="0"/>
        <v>724.14</v>
      </c>
      <c r="J19" s="37">
        <v>0</v>
      </c>
      <c r="K19" s="35">
        <f t="shared" si="1"/>
        <v>0</v>
      </c>
      <c r="L19" s="37">
        <v>0.18099999999999999</v>
      </c>
      <c r="M19" s="35">
        <f t="shared" si="2"/>
        <v>21.991499999999998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64</v>
      </c>
      <c r="D20" s="34" t="s">
        <v>321</v>
      </c>
      <c r="E20" s="34" t="s">
        <v>322</v>
      </c>
      <c r="F20" s="33" t="s">
        <v>93</v>
      </c>
      <c r="G20" s="35">
        <v>19.798999999999999</v>
      </c>
      <c r="H20" s="36">
        <v>14.97</v>
      </c>
      <c r="I20" s="36">
        <f t="shared" si="0"/>
        <v>296.39100000000002</v>
      </c>
      <c r="J20" s="37">
        <v>0</v>
      </c>
      <c r="K20" s="35">
        <f t="shared" si="1"/>
        <v>0</v>
      </c>
      <c r="L20" s="37">
        <v>0</v>
      </c>
      <c r="M20" s="35">
        <f t="shared" si="2"/>
        <v>0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110</v>
      </c>
      <c r="E21" s="34" t="s">
        <v>111</v>
      </c>
      <c r="F21" s="33" t="s">
        <v>93</v>
      </c>
      <c r="G21" s="35">
        <v>19.798999999999999</v>
      </c>
      <c r="H21" s="36">
        <v>1.48</v>
      </c>
      <c r="I21" s="36">
        <f t="shared" si="0"/>
        <v>29.303000000000001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323</v>
      </c>
      <c r="E22" s="34" t="s">
        <v>324</v>
      </c>
      <c r="F22" s="33" t="s">
        <v>93</v>
      </c>
      <c r="G22" s="35">
        <v>79.195999999999998</v>
      </c>
      <c r="H22" s="36">
        <v>25.8</v>
      </c>
      <c r="I22" s="36">
        <f t="shared" si="0"/>
        <v>2043.2570000000001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116</v>
      </c>
      <c r="E23" s="34" t="s">
        <v>102</v>
      </c>
      <c r="F23" s="33" t="s">
        <v>93</v>
      </c>
      <c r="G23" s="35">
        <v>79.195999999999998</v>
      </c>
      <c r="H23" s="36">
        <v>1.48</v>
      </c>
      <c r="I23" s="36">
        <f t="shared" si="0"/>
        <v>117.21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118</v>
      </c>
      <c r="E24" s="34" t="s">
        <v>119</v>
      </c>
      <c r="F24" s="33" t="s">
        <v>93</v>
      </c>
      <c r="G24" s="35">
        <v>32.997999999999998</v>
      </c>
      <c r="H24" s="36">
        <v>40.1</v>
      </c>
      <c r="I24" s="36">
        <f t="shared" si="0"/>
        <v>1323.22</v>
      </c>
      <c r="J24" s="37">
        <v>1.0656521E-2</v>
      </c>
      <c r="K24" s="35">
        <f t="shared" si="1"/>
        <v>0.35164387995800001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130</v>
      </c>
      <c r="E25" s="34" t="s">
        <v>131</v>
      </c>
      <c r="F25" s="33" t="s">
        <v>72</v>
      </c>
      <c r="G25" s="35">
        <v>171.23</v>
      </c>
      <c r="H25" s="36">
        <v>3.56</v>
      </c>
      <c r="I25" s="36">
        <f t="shared" si="0"/>
        <v>609.57899999999995</v>
      </c>
      <c r="J25" s="37">
        <v>2.8197E-2</v>
      </c>
      <c r="K25" s="35">
        <f t="shared" si="1"/>
        <v>4.8281723099999994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133</v>
      </c>
      <c r="E26" s="34" t="s">
        <v>134</v>
      </c>
      <c r="F26" s="33" t="s">
        <v>72</v>
      </c>
      <c r="G26" s="35">
        <v>93.96</v>
      </c>
      <c r="H26" s="36">
        <v>7.1</v>
      </c>
      <c r="I26" s="36">
        <f t="shared" si="0"/>
        <v>667.11599999999999</v>
      </c>
      <c r="J26" s="37">
        <v>2.6164E-2</v>
      </c>
      <c r="K26" s="35">
        <f t="shared" si="1"/>
        <v>2.4583694399999998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136</v>
      </c>
      <c r="E27" s="34" t="s">
        <v>137</v>
      </c>
      <c r="F27" s="33" t="s">
        <v>72</v>
      </c>
      <c r="G27" s="35">
        <v>171.23</v>
      </c>
      <c r="H27" s="36">
        <v>2.39</v>
      </c>
      <c r="I27" s="36">
        <f t="shared" si="0"/>
        <v>409.24</v>
      </c>
      <c r="J27" s="37">
        <v>0</v>
      </c>
      <c r="K27" s="35">
        <f t="shared" si="1"/>
        <v>0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139</v>
      </c>
      <c r="E28" s="34" t="s">
        <v>140</v>
      </c>
      <c r="F28" s="33" t="s">
        <v>72</v>
      </c>
      <c r="G28" s="35">
        <v>93.96</v>
      </c>
      <c r="H28" s="36">
        <v>3.5</v>
      </c>
      <c r="I28" s="36">
        <f t="shared" si="0"/>
        <v>328.86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142</v>
      </c>
      <c r="E29" s="34" t="s">
        <v>427</v>
      </c>
      <c r="F29" s="33" t="s">
        <v>143</v>
      </c>
      <c r="G29" s="35">
        <v>131.994</v>
      </c>
      <c r="H29" s="36">
        <v>3.14</v>
      </c>
      <c r="I29" s="36">
        <f t="shared" si="0"/>
        <v>414.46100000000001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145</v>
      </c>
      <c r="E30" s="34" t="s">
        <v>146</v>
      </c>
      <c r="F30" s="33" t="s">
        <v>93</v>
      </c>
      <c r="G30" s="35">
        <v>131.994</v>
      </c>
      <c r="H30" s="36">
        <v>5.39</v>
      </c>
      <c r="I30" s="36">
        <f t="shared" si="0"/>
        <v>711.44799999999998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325</v>
      </c>
      <c r="E31" s="34" t="s">
        <v>326</v>
      </c>
      <c r="F31" s="33" t="s">
        <v>93</v>
      </c>
      <c r="G31" s="35">
        <v>131.994</v>
      </c>
      <c r="H31" s="36">
        <v>2.23</v>
      </c>
      <c r="I31" s="36">
        <f t="shared" si="0"/>
        <v>294.34699999999998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327</v>
      </c>
      <c r="E32" s="34" t="s">
        <v>328</v>
      </c>
      <c r="F32" s="33" t="s">
        <v>93</v>
      </c>
      <c r="G32" s="35">
        <v>131.994</v>
      </c>
      <c r="H32" s="36">
        <v>1.92</v>
      </c>
      <c r="I32" s="36">
        <f t="shared" si="0"/>
        <v>253.428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329</v>
      </c>
      <c r="E33" s="34" t="s">
        <v>330</v>
      </c>
      <c r="F33" s="33" t="s">
        <v>93</v>
      </c>
      <c r="G33" s="35">
        <v>81.369</v>
      </c>
      <c r="H33" s="36">
        <v>9.85</v>
      </c>
      <c r="I33" s="36">
        <f t="shared" si="0"/>
        <v>801.48500000000001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157</v>
      </c>
      <c r="E34" s="34" t="s">
        <v>158</v>
      </c>
      <c r="F34" s="33" t="s">
        <v>93</v>
      </c>
      <c r="G34" s="35">
        <v>36.683</v>
      </c>
      <c r="H34" s="36">
        <v>12.59</v>
      </c>
      <c r="I34" s="36">
        <f t="shared" si="0"/>
        <v>461.839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40" t="s">
        <v>129</v>
      </c>
      <c r="B35" s="40" t="s">
        <v>125</v>
      </c>
      <c r="C35" s="40" t="s">
        <v>126</v>
      </c>
      <c r="D35" s="41" t="s">
        <v>160</v>
      </c>
      <c r="E35" s="41" t="s">
        <v>161</v>
      </c>
      <c r="F35" s="40" t="s">
        <v>162</v>
      </c>
      <c r="G35" s="42">
        <v>66.028999999999996</v>
      </c>
      <c r="H35" s="43">
        <v>14.53</v>
      </c>
      <c r="I35" s="43">
        <f t="shared" si="0"/>
        <v>959.40099999999995</v>
      </c>
      <c r="J35" s="44">
        <v>1</v>
      </c>
      <c r="K35" s="42">
        <f t="shared" si="1"/>
        <v>66.028999999999996</v>
      </c>
      <c r="L35" s="44">
        <v>0</v>
      </c>
      <c r="M35" s="42">
        <f t="shared" si="2"/>
        <v>0</v>
      </c>
      <c r="N35" s="45"/>
      <c r="O35" s="46">
        <v>8</v>
      </c>
      <c r="P35" s="41" t="s">
        <v>68</v>
      </c>
    </row>
    <row r="36" spans="1:16" s="34" customFormat="1" ht="12.75" customHeight="1">
      <c r="A36" s="40" t="s">
        <v>132</v>
      </c>
      <c r="B36" s="40" t="s">
        <v>125</v>
      </c>
      <c r="C36" s="40" t="s">
        <v>126</v>
      </c>
      <c r="D36" s="41" t="s">
        <v>164</v>
      </c>
      <c r="E36" s="41" t="s">
        <v>165</v>
      </c>
      <c r="F36" s="40" t="s">
        <v>162</v>
      </c>
      <c r="G36" s="42">
        <v>14.464</v>
      </c>
      <c r="H36" s="43">
        <v>13.14</v>
      </c>
      <c r="I36" s="43">
        <f t="shared" si="0"/>
        <v>190.05699999999999</v>
      </c>
      <c r="J36" s="44">
        <v>1</v>
      </c>
      <c r="K36" s="42">
        <f t="shared" si="1"/>
        <v>14.464</v>
      </c>
      <c r="L36" s="44">
        <v>0</v>
      </c>
      <c r="M36" s="42">
        <f t="shared" si="2"/>
        <v>0</v>
      </c>
      <c r="N36" s="45"/>
      <c r="O36" s="46">
        <v>8</v>
      </c>
      <c r="P36" s="41" t="s">
        <v>68</v>
      </c>
    </row>
    <row r="37" spans="1:16" s="27" customFormat="1" ht="12.75" customHeight="1">
      <c r="B37" s="29" t="s">
        <v>57</v>
      </c>
      <c r="D37" s="30" t="s">
        <v>68</v>
      </c>
      <c r="E37" s="30" t="s">
        <v>174</v>
      </c>
      <c r="I37" s="31">
        <f>I38</f>
        <v>447.04599999999999</v>
      </c>
      <c r="K37" s="32">
        <f>K38</f>
        <v>0.42945672000000001</v>
      </c>
      <c r="M37" s="32">
        <f>M38</f>
        <v>0</v>
      </c>
      <c r="P37" s="30" t="s">
        <v>61</v>
      </c>
    </row>
    <row r="38" spans="1:16" s="34" customFormat="1" ht="12.75" customHeight="1">
      <c r="A38" s="33" t="s">
        <v>135</v>
      </c>
      <c r="B38" s="33" t="s">
        <v>63</v>
      </c>
      <c r="C38" s="33" t="s">
        <v>180</v>
      </c>
      <c r="D38" s="34" t="s">
        <v>181</v>
      </c>
      <c r="E38" s="34" t="s">
        <v>182</v>
      </c>
      <c r="F38" s="33" t="s">
        <v>162</v>
      </c>
      <c r="G38" s="35">
        <v>0.35699999999999998</v>
      </c>
      <c r="H38" s="36">
        <v>1252.23</v>
      </c>
      <c r="I38" s="36">
        <f>ROUND(G38*H38,3)</f>
        <v>447.04599999999999</v>
      </c>
      <c r="J38" s="37">
        <v>1.20296</v>
      </c>
      <c r="K38" s="35">
        <f>G38*J38</f>
        <v>0.42945672000000001</v>
      </c>
      <c r="L38" s="37">
        <v>0</v>
      </c>
      <c r="M38" s="35">
        <f>G38*L38</f>
        <v>0</v>
      </c>
      <c r="N38" s="38"/>
      <c r="O38" s="39">
        <v>4</v>
      </c>
      <c r="P38" s="34" t="s">
        <v>68</v>
      </c>
    </row>
    <row r="39" spans="1:16" s="27" customFormat="1" ht="12.75" customHeight="1">
      <c r="B39" s="29" t="s">
        <v>57</v>
      </c>
      <c r="D39" s="30" t="s">
        <v>73</v>
      </c>
      <c r="E39" s="30" t="s">
        <v>183</v>
      </c>
      <c r="I39" s="31">
        <f>I40</f>
        <v>158.76</v>
      </c>
      <c r="K39" s="32">
        <f>K40</f>
        <v>0</v>
      </c>
      <c r="M39" s="32">
        <f>M40</f>
        <v>0</v>
      </c>
      <c r="P39" s="30" t="s">
        <v>61</v>
      </c>
    </row>
    <row r="40" spans="1:16" s="34" customFormat="1" ht="12.75" customHeight="1">
      <c r="A40" s="33" t="s">
        <v>138</v>
      </c>
      <c r="B40" s="33" t="s">
        <v>63</v>
      </c>
      <c r="C40" s="33" t="s">
        <v>176</v>
      </c>
      <c r="D40" s="34" t="s">
        <v>185</v>
      </c>
      <c r="E40" s="34" t="s">
        <v>186</v>
      </c>
      <c r="F40" s="33" t="s">
        <v>123</v>
      </c>
      <c r="G40" s="35">
        <v>54</v>
      </c>
      <c r="H40" s="36">
        <v>2.94</v>
      </c>
      <c r="I40" s="36">
        <f>ROUND(G40*H40,3)</f>
        <v>158.76</v>
      </c>
      <c r="J40" s="37">
        <v>0</v>
      </c>
      <c r="K40" s="35">
        <f>G40*J40</f>
        <v>0</v>
      </c>
      <c r="L40" s="37">
        <v>0</v>
      </c>
      <c r="M40" s="35">
        <f>G40*L40</f>
        <v>0</v>
      </c>
      <c r="N40" s="38"/>
      <c r="O40" s="39">
        <v>4</v>
      </c>
      <c r="P40" s="34" t="s">
        <v>68</v>
      </c>
    </row>
    <row r="41" spans="1:16" s="27" customFormat="1" ht="12.75" customHeight="1">
      <c r="B41" s="29" t="s">
        <v>57</v>
      </c>
      <c r="D41" s="30" t="s">
        <v>76</v>
      </c>
      <c r="E41" s="30" t="s">
        <v>187</v>
      </c>
      <c r="I41" s="31">
        <f>SUM(I42:I44)</f>
        <v>560.1</v>
      </c>
      <c r="K41" s="32">
        <f>SUM(K42:K44)</f>
        <v>20.750179269499203</v>
      </c>
      <c r="M41" s="32">
        <f>SUM(M42:M44)</f>
        <v>0</v>
      </c>
      <c r="P41" s="30" t="s">
        <v>61</v>
      </c>
    </row>
    <row r="42" spans="1:16" s="34" customFormat="1" ht="12.75" customHeight="1">
      <c r="A42" s="33" t="s">
        <v>141</v>
      </c>
      <c r="B42" s="33" t="s">
        <v>63</v>
      </c>
      <c r="C42" s="33" t="s">
        <v>176</v>
      </c>
      <c r="D42" s="34" t="s">
        <v>189</v>
      </c>
      <c r="E42" s="34" t="s">
        <v>190</v>
      </c>
      <c r="F42" s="33" t="s">
        <v>93</v>
      </c>
      <c r="G42" s="35">
        <v>10.125</v>
      </c>
      <c r="H42" s="36">
        <v>42.62</v>
      </c>
      <c r="I42" s="36">
        <f>ROUND(G42*H42,3)</f>
        <v>431.52800000000002</v>
      </c>
      <c r="J42" s="37">
        <v>1.8907700000000001</v>
      </c>
      <c r="K42" s="35">
        <f>G42*J42</f>
        <v>19.144046250000002</v>
      </c>
      <c r="L42" s="37">
        <v>0</v>
      </c>
      <c r="M42" s="35">
        <f>G42*L42</f>
        <v>0</v>
      </c>
      <c r="N42" s="38"/>
      <c r="O42" s="39">
        <v>4</v>
      </c>
      <c r="P42" s="34" t="s">
        <v>68</v>
      </c>
    </row>
    <row r="43" spans="1:16" s="34" customFormat="1" ht="12.75" customHeight="1">
      <c r="A43" s="33" t="s">
        <v>144</v>
      </c>
      <c r="B43" s="33" t="s">
        <v>63</v>
      </c>
      <c r="C43" s="33" t="s">
        <v>176</v>
      </c>
      <c r="D43" s="34" t="s">
        <v>192</v>
      </c>
      <c r="E43" s="34" t="s">
        <v>193</v>
      </c>
      <c r="F43" s="33" t="s">
        <v>93</v>
      </c>
      <c r="G43" s="35">
        <v>0.64800000000000002</v>
      </c>
      <c r="H43" s="36">
        <v>137.18</v>
      </c>
      <c r="I43" s="36">
        <f>ROUND(G43*H43,3)</f>
        <v>88.893000000000001</v>
      </c>
      <c r="J43" s="37">
        <v>2.3684770053999999</v>
      </c>
      <c r="K43" s="35">
        <f>G43*J43</f>
        <v>1.5347730994991999</v>
      </c>
      <c r="L43" s="37">
        <v>0</v>
      </c>
      <c r="M43" s="35">
        <f>G43*L43</f>
        <v>0</v>
      </c>
      <c r="N43" s="38"/>
      <c r="O43" s="39">
        <v>4</v>
      </c>
      <c r="P43" s="34" t="s">
        <v>68</v>
      </c>
    </row>
    <row r="44" spans="1:16" s="34" customFormat="1" ht="12.75" customHeight="1">
      <c r="A44" s="33" t="s">
        <v>147</v>
      </c>
      <c r="B44" s="33" t="s">
        <v>63</v>
      </c>
      <c r="C44" s="33" t="s">
        <v>176</v>
      </c>
      <c r="D44" s="34" t="s">
        <v>195</v>
      </c>
      <c r="E44" s="34" t="s">
        <v>196</v>
      </c>
      <c r="F44" s="33" t="s">
        <v>72</v>
      </c>
      <c r="G44" s="35">
        <v>2.16</v>
      </c>
      <c r="H44" s="36">
        <v>18.37</v>
      </c>
      <c r="I44" s="36">
        <f>ROUND(G44*H44,3)</f>
        <v>39.679000000000002</v>
      </c>
      <c r="J44" s="37">
        <v>3.3036999999999997E-2</v>
      </c>
      <c r="K44" s="35">
        <f>G44*J44</f>
        <v>7.1359919999999993E-2</v>
      </c>
      <c r="L44" s="37">
        <v>0</v>
      </c>
      <c r="M44" s="35">
        <f>G44*L44</f>
        <v>0</v>
      </c>
      <c r="N44" s="38"/>
      <c r="O44" s="39">
        <v>4</v>
      </c>
      <c r="P44" s="34" t="s">
        <v>68</v>
      </c>
    </row>
    <row r="45" spans="1:16" s="27" customFormat="1" ht="12.75" customHeight="1">
      <c r="B45" s="29" t="s">
        <v>57</v>
      </c>
      <c r="D45" s="30" t="s">
        <v>79</v>
      </c>
      <c r="E45" s="30" t="s">
        <v>197</v>
      </c>
      <c r="I45" s="31">
        <f>SUM(I46:I49)</f>
        <v>6612.5429999999997</v>
      </c>
      <c r="K45" s="32">
        <f>SUM(K46:K49)</f>
        <v>99.10469542837501</v>
      </c>
      <c r="M45" s="32">
        <f>SUM(M46:M49)</f>
        <v>0</v>
      </c>
      <c r="P45" s="30" t="s">
        <v>61</v>
      </c>
    </row>
    <row r="46" spans="1:16" s="34" customFormat="1" ht="12.75" customHeight="1">
      <c r="A46" s="33" t="s">
        <v>150</v>
      </c>
      <c r="B46" s="33" t="s">
        <v>63</v>
      </c>
      <c r="C46" s="33" t="s">
        <v>69</v>
      </c>
      <c r="D46" s="34" t="s">
        <v>202</v>
      </c>
      <c r="E46" s="34" t="s">
        <v>203</v>
      </c>
      <c r="F46" s="33" t="s">
        <v>72</v>
      </c>
      <c r="G46" s="35">
        <v>67.5</v>
      </c>
      <c r="H46" s="36">
        <v>11.5</v>
      </c>
      <c r="I46" s="36">
        <f>ROUND(G46*H46,3)</f>
        <v>776.25</v>
      </c>
      <c r="J46" s="37">
        <v>0.37080000000000002</v>
      </c>
      <c r="K46" s="35">
        <f>G46*J46</f>
        <v>25.029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153</v>
      </c>
      <c r="B47" s="33" t="s">
        <v>63</v>
      </c>
      <c r="C47" s="33" t="s">
        <v>69</v>
      </c>
      <c r="D47" s="34" t="s">
        <v>208</v>
      </c>
      <c r="E47" s="34" t="s">
        <v>209</v>
      </c>
      <c r="F47" s="33" t="s">
        <v>72</v>
      </c>
      <c r="G47" s="35">
        <v>99.9</v>
      </c>
      <c r="H47" s="36">
        <v>32.82</v>
      </c>
      <c r="I47" s="36">
        <f>ROUND(G47*H47,3)</f>
        <v>3278.7179999999998</v>
      </c>
      <c r="J47" s="37">
        <v>0.58306196624999995</v>
      </c>
      <c r="K47" s="35">
        <f>G47*J47</f>
        <v>58.247890428375001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34" customFormat="1" ht="12.75" customHeight="1">
      <c r="A48" s="33" t="s">
        <v>156</v>
      </c>
      <c r="B48" s="33" t="s">
        <v>63</v>
      </c>
      <c r="C48" s="33" t="s">
        <v>69</v>
      </c>
      <c r="D48" s="34" t="s">
        <v>211</v>
      </c>
      <c r="E48" s="34" t="s">
        <v>212</v>
      </c>
      <c r="F48" s="33" t="s">
        <v>72</v>
      </c>
      <c r="G48" s="35">
        <v>121.5</v>
      </c>
      <c r="H48" s="36">
        <v>1.25</v>
      </c>
      <c r="I48" s="36">
        <f>ROUND(G48*H48,3)</f>
        <v>151.875</v>
      </c>
      <c r="J48" s="37">
        <v>6.0999999999999997E-4</v>
      </c>
      <c r="K48" s="35">
        <f>G48*J48</f>
        <v>7.4115E-2</v>
      </c>
      <c r="L48" s="37">
        <v>0</v>
      </c>
      <c r="M48" s="35">
        <f>G48*L48</f>
        <v>0</v>
      </c>
      <c r="N48" s="38"/>
      <c r="O48" s="39">
        <v>4</v>
      </c>
      <c r="P48" s="34" t="s">
        <v>68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214</v>
      </c>
      <c r="E49" s="34" t="s">
        <v>215</v>
      </c>
      <c r="F49" s="33" t="s">
        <v>72</v>
      </c>
      <c r="G49" s="35">
        <v>121.5</v>
      </c>
      <c r="H49" s="36">
        <v>19.8</v>
      </c>
      <c r="I49" s="36">
        <f>ROUND(G49*H49,3)</f>
        <v>2405.6999999999998</v>
      </c>
      <c r="J49" s="37">
        <v>0.12966</v>
      </c>
      <c r="K49" s="35">
        <f>G49*J49</f>
        <v>15.753689999999999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27" customFormat="1" ht="12.75" customHeight="1">
      <c r="B50" s="29" t="s">
        <v>57</v>
      </c>
      <c r="D50" s="30" t="s">
        <v>90</v>
      </c>
      <c r="E50" s="30" t="s">
        <v>216</v>
      </c>
      <c r="I50" s="31">
        <f>SUM(I51:I60)</f>
        <v>6452</v>
      </c>
      <c r="K50" s="32">
        <f>SUM(K51:K60)</f>
        <v>10.350116140000001</v>
      </c>
      <c r="M50" s="32">
        <f>SUM(M51:M60)</f>
        <v>0</v>
      </c>
      <c r="P50" s="30" t="s">
        <v>61</v>
      </c>
    </row>
    <row r="51" spans="1:16" s="34" customFormat="1" ht="12.75" customHeight="1">
      <c r="A51" s="33" t="s">
        <v>163</v>
      </c>
      <c r="B51" s="33" t="s">
        <v>63</v>
      </c>
      <c r="C51" s="33" t="s">
        <v>176</v>
      </c>
      <c r="D51" s="34" t="s">
        <v>331</v>
      </c>
      <c r="E51" s="34" t="s">
        <v>332</v>
      </c>
      <c r="F51" s="33" t="s">
        <v>123</v>
      </c>
      <c r="G51" s="35">
        <v>54</v>
      </c>
      <c r="H51" s="36">
        <v>3</v>
      </c>
      <c r="I51" s="36">
        <f t="shared" ref="I51:I60" si="3">ROUND(G51*H51,3)</f>
        <v>162</v>
      </c>
      <c r="J51" s="37">
        <v>1.1060000000000001E-5</v>
      </c>
      <c r="K51" s="35">
        <f t="shared" ref="K51:K60" si="4">G51*J51</f>
        <v>5.9724000000000008E-4</v>
      </c>
      <c r="L51" s="37">
        <v>0</v>
      </c>
      <c r="M51" s="35">
        <f t="shared" ref="M51:M60" si="5">G51*L51</f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40" t="s">
        <v>166</v>
      </c>
      <c r="B52" s="40" t="s">
        <v>125</v>
      </c>
      <c r="C52" s="40" t="s">
        <v>126</v>
      </c>
      <c r="D52" s="41" t="s">
        <v>333</v>
      </c>
      <c r="E52" s="41" t="s">
        <v>497</v>
      </c>
      <c r="F52" s="40" t="s">
        <v>225</v>
      </c>
      <c r="G52" s="42">
        <v>9</v>
      </c>
      <c r="H52" s="43">
        <v>280.5</v>
      </c>
      <c r="I52" s="43">
        <f t="shared" si="3"/>
        <v>2524.5</v>
      </c>
      <c r="J52" s="44">
        <v>1.388E-2</v>
      </c>
      <c r="K52" s="42">
        <f t="shared" si="4"/>
        <v>0.12492</v>
      </c>
      <c r="L52" s="44">
        <v>0</v>
      </c>
      <c r="M52" s="42">
        <f t="shared" si="5"/>
        <v>0</v>
      </c>
      <c r="N52" s="45"/>
      <c r="O52" s="46">
        <v>8</v>
      </c>
      <c r="P52" s="41" t="s">
        <v>68</v>
      </c>
    </row>
    <row r="53" spans="1:16" s="34" customFormat="1" ht="12.75" customHeight="1">
      <c r="A53" s="33" t="s">
        <v>170</v>
      </c>
      <c r="B53" s="33" t="s">
        <v>63</v>
      </c>
      <c r="C53" s="33" t="s">
        <v>176</v>
      </c>
      <c r="D53" s="34" t="s">
        <v>334</v>
      </c>
      <c r="E53" s="34" t="s">
        <v>335</v>
      </c>
      <c r="F53" s="33" t="s">
        <v>225</v>
      </c>
      <c r="G53" s="35">
        <v>3</v>
      </c>
      <c r="H53" s="36">
        <v>5.5</v>
      </c>
      <c r="I53" s="36">
        <f t="shared" si="3"/>
        <v>16.5</v>
      </c>
      <c r="J53" s="37">
        <v>6.6000000000000005E-5</v>
      </c>
      <c r="K53" s="35">
        <f t="shared" si="4"/>
        <v>1.9800000000000002E-4</v>
      </c>
      <c r="L53" s="37">
        <v>0</v>
      </c>
      <c r="M53" s="35">
        <f t="shared" si="5"/>
        <v>0</v>
      </c>
      <c r="N53" s="38"/>
      <c r="O53" s="39">
        <v>4</v>
      </c>
      <c r="P53" s="34" t="s">
        <v>68</v>
      </c>
    </row>
    <row r="54" spans="1:16" s="34" customFormat="1" ht="12.75" customHeight="1">
      <c r="A54" s="40" t="s">
        <v>175</v>
      </c>
      <c r="B54" s="40" t="s">
        <v>125</v>
      </c>
      <c r="C54" s="40" t="s">
        <v>126</v>
      </c>
      <c r="D54" s="41" t="s">
        <v>336</v>
      </c>
      <c r="E54" s="41" t="s">
        <v>337</v>
      </c>
      <c r="F54" s="40" t="s">
        <v>225</v>
      </c>
      <c r="G54" s="42">
        <v>3</v>
      </c>
      <c r="H54" s="43">
        <v>52.3</v>
      </c>
      <c r="I54" s="43">
        <f t="shared" si="3"/>
        <v>156.9</v>
      </c>
      <c r="J54" s="44">
        <v>0</v>
      </c>
      <c r="K54" s="42">
        <f t="shared" si="4"/>
        <v>0</v>
      </c>
      <c r="L54" s="44">
        <v>0</v>
      </c>
      <c r="M54" s="42">
        <f t="shared" si="5"/>
        <v>0</v>
      </c>
      <c r="N54" s="45"/>
      <c r="O54" s="46">
        <v>8</v>
      </c>
      <c r="P54" s="41" t="s">
        <v>68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338</v>
      </c>
      <c r="E55" s="34" t="s">
        <v>339</v>
      </c>
      <c r="F55" s="33" t="s">
        <v>123</v>
      </c>
      <c r="G55" s="35">
        <v>54</v>
      </c>
      <c r="H55" s="36">
        <v>4.5</v>
      </c>
      <c r="I55" s="36">
        <f t="shared" si="3"/>
        <v>243</v>
      </c>
      <c r="J55" s="37">
        <v>0</v>
      </c>
      <c r="K55" s="35">
        <f t="shared" si="4"/>
        <v>0</v>
      </c>
      <c r="L55" s="37">
        <v>0</v>
      </c>
      <c r="M55" s="35">
        <f t="shared" si="5"/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33" t="s">
        <v>184</v>
      </c>
      <c r="B56" s="33" t="s">
        <v>63</v>
      </c>
      <c r="C56" s="33" t="s">
        <v>176</v>
      </c>
      <c r="D56" s="34" t="s">
        <v>236</v>
      </c>
      <c r="E56" s="34" t="s">
        <v>340</v>
      </c>
      <c r="F56" s="33" t="s">
        <v>225</v>
      </c>
      <c r="G56" s="35">
        <v>1</v>
      </c>
      <c r="H56" s="36">
        <v>760</v>
      </c>
      <c r="I56" s="36">
        <f t="shared" si="3"/>
        <v>760</v>
      </c>
      <c r="J56" s="37">
        <v>2.7582200000000001</v>
      </c>
      <c r="K56" s="35">
        <f t="shared" si="4"/>
        <v>2.7582200000000001</v>
      </c>
      <c r="L56" s="37">
        <v>0</v>
      </c>
      <c r="M56" s="35">
        <f t="shared" si="5"/>
        <v>0</v>
      </c>
      <c r="N56" s="38"/>
      <c r="O56" s="39">
        <v>4</v>
      </c>
      <c r="P56" s="34" t="s">
        <v>68</v>
      </c>
    </row>
    <row r="57" spans="1:16" s="34" customFormat="1" ht="12.75" customHeight="1">
      <c r="A57" s="33" t="s">
        <v>188</v>
      </c>
      <c r="B57" s="33" t="s">
        <v>63</v>
      </c>
      <c r="C57" s="33" t="s">
        <v>176</v>
      </c>
      <c r="D57" s="34" t="s">
        <v>242</v>
      </c>
      <c r="E57" s="34" t="s">
        <v>349</v>
      </c>
      <c r="F57" s="33" t="s">
        <v>225</v>
      </c>
      <c r="G57" s="35">
        <v>2</v>
      </c>
      <c r="H57" s="36">
        <v>860</v>
      </c>
      <c r="I57" s="36">
        <f t="shared" si="3"/>
        <v>1720</v>
      </c>
      <c r="J57" s="37">
        <v>3.58656</v>
      </c>
      <c r="K57" s="35">
        <f t="shared" si="4"/>
        <v>7.1731199999999999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33" t="s">
        <v>191</v>
      </c>
      <c r="B58" s="33" t="s">
        <v>63</v>
      </c>
      <c r="C58" s="33" t="s">
        <v>176</v>
      </c>
      <c r="D58" s="34" t="s">
        <v>254</v>
      </c>
      <c r="E58" s="34" t="s">
        <v>255</v>
      </c>
      <c r="F58" s="33" t="s">
        <v>225</v>
      </c>
      <c r="G58" s="35">
        <v>3</v>
      </c>
      <c r="H58" s="36">
        <v>27.7</v>
      </c>
      <c r="I58" s="36">
        <f t="shared" si="3"/>
        <v>83.1</v>
      </c>
      <c r="J58" s="37">
        <v>7.0203000000000002E-3</v>
      </c>
      <c r="K58" s="35">
        <f t="shared" si="4"/>
        <v>2.10609E-2</v>
      </c>
      <c r="L58" s="37">
        <v>0</v>
      </c>
      <c r="M58" s="35">
        <f t="shared" si="5"/>
        <v>0</v>
      </c>
      <c r="N58" s="38"/>
      <c r="O58" s="39">
        <v>4</v>
      </c>
      <c r="P58" s="34" t="s">
        <v>68</v>
      </c>
    </row>
    <row r="59" spans="1:16" s="34" customFormat="1" ht="12.75" customHeight="1">
      <c r="A59" s="40" t="s">
        <v>194</v>
      </c>
      <c r="B59" s="40" t="s">
        <v>125</v>
      </c>
      <c r="C59" s="40" t="s">
        <v>126</v>
      </c>
      <c r="D59" s="41" t="s">
        <v>257</v>
      </c>
      <c r="E59" s="41" t="s">
        <v>258</v>
      </c>
      <c r="F59" s="40" t="s">
        <v>225</v>
      </c>
      <c r="G59" s="42">
        <v>1</v>
      </c>
      <c r="H59" s="43">
        <v>259.60000000000002</v>
      </c>
      <c r="I59" s="43">
        <f t="shared" si="3"/>
        <v>259.60000000000002</v>
      </c>
      <c r="J59" s="44">
        <v>0.06</v>
      </c>
      <c r="K59" s="42">
        <f t="shared" si="4"/>
        <v>0.06</v>
      </c>
      <c r="L59" s="44">
        <v>0</v>
      </c>
      <c r="M59" s="42">
        <f t="shared" si="5"/>
        <v>0</v>
      </c>
      <c r="N59" s="45"/>
      <c r="O59" s="46">
        <v>8</v>
      </c>
      <c r="P59" s="41" t="s">
        <v>68</v>
      </c>
    </row>
    <row r="60" spans="1:16" s="34" customFormat="1" ht="12.75" customHeight="1">
      <c r="A60" s="40" t="s">
        <v>198</v>
      </c>
      <c r="B60" s="40" t="s">
        <v>125</v>
      </c>
      <c r="C60" s="40" t="s">
        <v>126</v>
      </c>
      <c r="D60" s="41" t="s">
        <v>260</v>
      </c>
      <c r="E60" s="41" t="s">
        <v>261</v>
      </c>
      <c r="F60" s="40" t="s">
        <v>225</v>
      </c>
      <c r="G60" s="42">
        <v>2</v>
      </c>
      <c r="H60" s="43">
        <v>263.2</v>
      </c>
      <c r="I60" s="43">
        <f t="shared" si="3"/>
        <v>526.4</v>
      </c>
      <c r="J60" s="44">
        <v>0.106</v>
      </c>
      <c r="K60" s="42">
        <f t="shared" si="4"/>
        <v>0.21199999999999999</v>
      </c>
      <c r="L60" s="44">
        <v>0</v>
      </c>
      <c r="M60" s="42">
        <f t="shared" si="5"/>
        <v>0</v>
      </c>
      <c r="N60" s="45"/>
      <c r="O60" s="46">
        <v>8</v>
      </c>
      <c r="P60" s="41" t="s">
        <v>68</v>
      </c>
    </row>
    <row r="61" spans="1:16" s="27" customFormat="1" ht="12.75" customHeight="1">
      <c r="B61" s="29" t="s">
        <v>57</v>
      </c>
      <c r="D61" s="30" t="s">
        <v>94</v>
      </c>
      <c r="E61" s="30" t="s">
        <v>277</v>
      </c>
      <c r="I61" s="31">
        <f>SUM(I62:I66)</f>
        <v>2460.7089999999998</v>
      </c>
      <c r="K61" s="32">
        <f>SUM(K62:K66)</f>
        <v>0.378</v>
      </c>
      <c r="M61" s="32">
        <f>SUM(M62:M66)</f>
        <v>0</v>
      </c>
      <c r="P61" s="30" t="s">
        <v>61</v>
      </c>
    </row>
    <row r="62" spans="1:16" s="34" customFormat="1" ht="12.75" customHeight="1">
      <c r="A62" s="33" t="s">
        <v>201</v>
      </c>
      <c r="B62" s="33" t="s">
        <v>63</v>
      </c>
      <c r="C62" s="33" t="s">
        <v>69</v>
      </c>
      <c r="D62" s="34" t="s">
        <v>279</v>
      </c>
      <c r="E62" s="34" t="s">
        <v>280</v>
      </c>
      <c r="F62" s="33" t="s">
        <v>123</v>
      </c>
      <c r="G62" s="35">
        <v>112.5</v>
      </c>
      <c r="H62" s="36">
        <v>5.6</v>
      </c>
      <c r="I62" s="36">
        <f>ROUND(G62*H62,3)</f>
        <v>630</v>
      </c>
      <c r="J62" s="37">
        <v>3.3600000000000001E-3</v>
      </c>
      <c r="K62" s="35">
        <f>G62*J62</f>
        <v>0.378</v>
      </c>
      <c r="L62" s="37">
        <v>0</v>
      </c>
      <c r="M62" s="35">
        <f>G62*L62</f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204</v>
      </c>
      <c r="B63" s="33" t="s">
        <v>63</v>
      </c>
      <c r="C63" s="33" t="s">
        <v>69</v>
      </c>
      <c r="D63" s="34" t="s">
        <v>285</v>
      </c>
      <c r="E63" s="34" t="s">
        <v>286</v>
      </c>
      <c r="F63" s="33" t="s">
        <v>162</v>
      </c>
      <c r="G63" s="35">
        <v>88.141999999999996</v>
      </c>
      <c r="H63" s="36">
        <v>2.1</v>
      </c>
      <c r="I63" s="36">
        <f>ROUND(G63*H63,3)</f>
        <v>185.09800000000001</v>
      </c>
      <c r="J63" s="37">
        <v>0</v>
      </c>
      <c r="K63" s="35">
        <f>G63*J63</f>
        <v>0</v>
      </c>
      <c r="L63" s="37">
        <v>0</v>
      </c>
      <c r="M63" s="35">
        <f>G63*L63</f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33" t="s">
        <v>207</v>
      </c>
      <c r="B64" s="33" t="s">
        <v>63</v>
      </c>
      <c r="C64" s="33" t="s">
        <v>69</v>
      </c>
      <c r="D64" s="34" t="s">
        <v>288</v>
      </c>
      <c r="E64" s="34" t="s">
        <v>289</v>
      </c>
      <c r="F64" s="33" t="s">
        <v>162</v>
      </c>
      <c r="G64" s="35">
        <v>440.71</v>
      </c>
      <c r="H64" s="36">
        <v>0.42</v>
      </c>
      <c r="I64" s="36">
        <f>ROUND(G64*H64,3)</f>
        <v>185.09800000000001</v>
      </c>
      <c r="J64" s="37">
        <v>0</v>
      </c>
      <c r="K64" s="35">
        <f>G64*J64</f>
        <v>0</v>
      </c>
      <c r="L64" s="37">
        <v>0</v>
      </c>
      <c r="M64" s="35">
        <f>G64*L64</f>
        <v>0</v>
      </c>
      <c r="N64" s="38"/>
      <c r="O64" s="39">
        <v>4</v>
      </c>
      <c r="P64" s="34" t="s">
        <v>68</v>
      </c>
    </row>
    <row r="65" spans="1:16" s="34" customFormat="1" ht="12.75" customHeight="1">
      <c r="A65" s="33" t="s">
        <v>210</v>
      </c>
      <c r="B65" s="33" t="s">
        <v>63</v>
      </c>
      <c r="C65" s="33" t="s">
        <v>69</v>
      </c>
      <c r="D65" s="34" t="s">
        <v>291</v>
      </c>
      <c r="E65" s="34" t="s">
        <v>292</v>
      </c>
      <c r="F65" s="33" t="s">
        <v>162</v>
      </c>
      <c r="G65" s="35">
        <v>88.141999999999996</v>
      </c>
      <c r="H65" s="36">
        <v>5.17</v>
      </c>
      <c r="I65" s="36">
        <f>ROUND(G65*H65,3)</f>
        <v>455.69400000000002</v>
      </c>
      <c r="J65" s="37">
        <v>0</v>
      </c>
      <c r="K65" s="35">
        <f>G65*J65</f>
        <v>0</v>
      </c>
      <c r="L65" s="37">
        <v>0</v>
      </c>
      <c r="M65" s="35">
        <f>G65*L65</f>
        <v>0</v>
      </c>
      <c r="N65" s="38"/>
      <c r="O65" s="39">
        <v>4</v>
      </c>
      <c r="P65" s="34" t="s">
        <v>68</v>
      </c>
    </row>
    <row r="66" spans="1:16" s="34" customFormat="1" ht="12.75" customHeight="1">
      <c r="A66" s="33" t="s">
        <v>213</v>
      </c>
      <c r="B66" s="33" t="s">
        <v>63</v>
      </c>
      <c r="C66" s="33" t="s">
        <v>69</v>
      </c>
      <c r="D66" s="34" t="s">
        <v>294</v>
      </c>
      <c r="E66" s="34" t="s">
        <v>295</v>
      </c>
      <c r="F66" s="33" t="s">
        <v>162</v>
      </c>
      <c r="G66" s="35">
        <v>88.141999999999996</v>
      </c>
      <c r="H66" s="36">
        <v>11.4</v>
      </c>
      <c r="I66" s="36">
        <f>ROUND(G66*H66,3)</f>
        <v>1004.819</v>
      </c>
      <c r="J66" s="37">
        <v>0</v>
      </c>
      <c r="K66" s="35">
        <f>G66*J66</f>
        <v>0</v>
      </c>
      <c r="L66" s="37">
        <v>0</v>
      </c>
      <c r="M66" s="35">
        <f>G66*L66</f>
        <v>0</v>
      </c>
      <c r="N66" s="38"/>
      <c r="O66" s="39">
        <v>4</v>
      </c>
      <c r="P66" s="34" t="s">
        <v>68</v>
      </c>
    </row>
    <row r="67" spans="1:16" s="27" customFormat="1" ht="12.75" customHeight="1">
      <c r="B67" s="29" t="s">
        <v>57</v>
      </c>
      <c r="D67" s="30" t="s">
        <v>296</v>
      </c>
      <c r="E67" s="30" t="s">
        <v>297</v>
      </c>
      <c r="I67" s="31">
        <f>SUM(I68:I69)</f>
        <v>4665.6750000000002</v>
      </c>
      <c r="K67" s="32">
        <f>SUM(K68:K69)</f>
        <v>0</v>
      </c>
      <c r="M67" s="32">
        <f>SUM(M68:M69)</f>
        <v>0</v>
      </c>
      <c r="P67" s="30" t="s">
        <v>61</v>
      </c>
    </row>
    <row r="68" spans="1:16" s="34" customFormat="1" ht="12.75" customHeight="1">
      <c r="A68" s="33" t="s">
        <v>217</v>
      </c>
      <c r="B68" s="33" t="s">
        <v>63</v>
      </c>
      <c r="C68" s="33" t="s">
        <v>69</v>
      </c>
      <c r="D68" s="34" t="s">
        <v>299</v>
      </c>
      <c r="E68" s="34" t="s">
        <v>300</v>
      </c>
      <c r="F68" s="33" t="s">
        <v>162</v>
      </c>
      <c r="G68" s="35">
        <v>219.768</v>
      </c>
      <c r="H68" s="36">
        <v>2.5299999999999998</v>
      </c>
      <c r="I68" s="36">
        <f>ROUND(G68*H68,3)</f>
        <v>556.01300000000003</v>
      </c>
      <c r="J68" s="37">
        <v>0</v>
      </c>
      <c r="K68" s="35">
        <f>G68*J68</f>
        <v>0</v>
      </c>
      <c r="L68" s="37">
        <v>0</v>
      </c>
      <c r="M68" s="35">
        <f>G68*L68</f>
        <v>0</v>
      </c>
      <c r="N68" s="38"/>
      <c r="O68" s="39">
        <v>4</v>
      </c>
      <c r="P68" s="34" t="s">
        <v>68</v>
      </c>
    </row>
    <row r="69" spans="1:16" s="34" customFormat="1" ht="12.75" customHeight="1">
      <c r="A69" s="33" t="s">
        <v>220</v>
      </c>
      <c r="B69" s="33" t="s">
        <v>63</v>
      </c>
      <c r="C69" s="33" t="s">
        <v>176</v>
      </c>
      <c r="D69" s="34" t="s">
        <v>302</v>
      </c>
      <c r="E69" s="34" t="s">
        <v>303</v>
      </c>
      <c r="F69" s="33" t="s">
        <v>162</v>
      </c>
      <c r="G69" s="35">
        <v>219.768</v>
      </c>
      <c r="H69" s="36">
        <v>18.7</v>
      </c>
      <c r="I69" s="36">
        <f>ROUND(G69*H69,3)</f>
        <v>4109.6620000000003</v>
      </c>
      <c r="J69" s="37">
        <v>0</v>
      </c>
      <c r="K69" s="35">
        <f>G69*J69</f>
        <v>0</v>
      </c>
      <c r="L69" s="37">
        <v>0</v>
      </c>
      <c r="M69" s="35">
        <f>G69*L69</f>
        <v>0</v>
      </c>
      <c r="N69" s="38"/>
      <c r="O69" s="39">
        <v>4</v>
      </c>
      <c r="P69" s="34" t="s">
        <v>68</v>
      </c>
    </row>
    <row r="70" spans="1:16" s="50" customFormat="1" ht="12.75" customHeight="1">
      <c r="E70" s="51" t="s">
        <v>314</v>
      </c>
      <c r="I70" s="52">
        <f>I14</f>
        <v>36280.133000000002</v>
      </c>
      <c r="K70" s="53">
        <f>K14</f>
        <v>219.14363318783222</v>
      </c>
      <c r="M70" s="53">
        <f>M14</f>
        <v>88.141500000000008</v>
      </c>
    </row>
  </sheetData>
  <pageMargins left="0.7" right="0.7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5"/>
  <sheetViews>
    <sheetView topLeftCell="A49" workbookViewId="0">
      <selection activeCell="H67" sqref="H67"/>
    </sheetView>
  </sheetViews>
  <sheetFormatPr defaultRowHeight="11.25" customHeight="1"/>
  <cols>
    <col min="1" max="1" width="5.7109375" style="7" customWidth="1"/>
    <col min="2" max="2" width="4.5703125" style="7" customWidth="1"/>
    <col min="3" max="3" width="4.7109375" style="7" customWidth="1"/>
    <col min="4" max="4" width="12.7109375" style="7" customWidth="1"/>
    <col min="5" max="5" width="75.28515625" style="7" customWidth="1"/>
    <col min="6" max="6" width="4.7109375" style="7" customWidth="1"/>
    <col min="7" max="7" width="9.5703125" style="7" customWidth="1"/>
    <col min="8" max="8" width="9.85546875" style="7" customWidth="1"/>
    <col min="9" max="9" width="12.7109375" style="7" customWidth="1"/>
    <col min="10" max="10" width="10.7109375" style="7" hidden="1" customWidth="1"/>
    <col min="11" max="11" width="10.85546875" style="7" hidden="1" customWidth="1"/>
    <col min="12" max="12" width="9.7109375" style="7" hidden="1" customWidth="1"/>
    <col min="13" max="13" width="11.5703125" style="7" hidden="1" customWidth="1"/>
    <col min="14" max="14" width="6" style="7" customWidth="1"/>
    <col min="15" max="15" width="6.7109375" style="7" hidden="1" customWidth="1"/>
    <col min="16" max="16" width="7.140625" style="7" hidden="1" customWidth="1"/>
    <col min="17" max="256" width="9.140625" style="7"/>
    <col min="257" max="257" width="5.7109375" style="7" customWidth="1"/>
    <col min="258" max="258" width="4.5703125" style="7" customWidth="1"/>
    <col min="259" max="259" width="4.7109375" style="7" customWidth="1"/>
    <col min="260" max="260" width="12.7109375" style="7" customWidth="1"/>
    <col min="261" max="261" width="55.7109375" style="7" customWidth="1"/>
    <col min="262" max="262" width="4.7109375" style="7" customWidth="1"/>
    <col min="263" max="263" width="9.5703125" style="7" customWidth="1"/>
    <col min="264" max="264" width="9.85546875" style="7" customWidth="1"/>
    <col min="265" max="265" width="12.7109375" style="7" customWidth="1"/>
    <col min="266" max="269" width="0" style="7" hidden="1" customWidth="1"/>
    <col min="270" max="270" width="6" style="7" customWidth="1"/>
    <col min="271" max="272" width="0" style="7" hidden="1" customWidth="1"/>
    <col min="273" max="512" width="9.140625" style="7"/>
    <col min="513" max="513" width="5.7109375" style="7" customWidth="1"/>
    <col min="514" max="514" width="4.5703125" style="7" customWidth="1"/>
    <col min="515" max="515" width="4.7109375" style="7" customWidth="1"/>
    <col min="516" max="516" width="12.7109375" style="7" customWidth="1"/>
    <col min="517" max="517" width="55.7109375" style="7" customWidth="1"/>
    <col min="518" max="518" width="4.7109375" style="7" customWidth="1"/>
    <col min="519" max="519" width="9.5703125" style="7" customWidth="1"/>
    <col min="520" max="520" width="9.85546875" style="7" customWidth="1"/>
    <col min="521" max="521" width="12.7109375" style="7" customWidth="1"/>
    <col min="522" max="525" width="0" style="7" hidden="1" customWidth="1"/>
    <col min="526" max="526" width="6" style="7" customWidth="1"/>
    <col min="527" max="528" width="0" style="7" hidden="1" customWidth="1"/>
    <col min="529" max="768" width="9.140625" style="7"/>
    <col min="769" max="769" width="5.7109375" style="7" customWidth="1"/>
    <col min="770" max="770" width="4.5703125" style="7" customWidth="1"/>
    <col min="771" max="771" width="4.7109375" style="7" customWidth="1"/>
    <col min="772" max="772" width="12.7109375" style="7" customWidth="1"/>
    <col min="773" max="773" width="55.7109375" style="7" customWidth="1"/>
    <col min="774" max="774" width="4.7109375" style="7" customWidth="1"/>
    <col min="775" max="775" width="9.5703125" style="7" customWidth="1"/>
    <col min="776" max="776" width="9.85546875" style="7" customWidth="1"/>
    <col min="777" max="777" width="12.7109375" style="7" customWidth="1"/>
    <col min="778" max="781" width="0" style="7" hidden="1" customWidth="1"/>
    <col min="782" max="782" width="6" style="7" customWidth="1"/>
    <col min="783" max="784" width="0" style="7" hidden="1" customWidth="1"/>
    <col min="785" max="1024" width="9.140625" style="7"/>
    <col min="1025" max="1025" width="5.7109375" style="7" customWidth="1"/>
    <col min="1026" max="1026" width="4.5703125" style="7" customWidth="1"/>
    <col min="1027" max="1027" width="4.7109375" style="7" customWidth="1"/>
    <col min="1028" max="1028" width="12.7109375" style="7" customWidth="1"/>
    <col min="1029" max="1029" width="55.7109375" style="7" customWidth="1"/>
    <col min="1030" max="1030" width="4.7109375" style="7" customWidth="1"/>
    <col min="1031" max="1031" width="9.5703125" style="7" customWidth="1"/>
    <col min="1032" max="1032" width="9.85546875" style="7" customWidth="1"/>
    <col min="1033" max="1033" width="12.7109375" style="7" customWidth="1"/>
    <col min="1034" max="1037" width="0" style="7" hidden="1" customWidth="1"/>
    <col min="1038" max="1038" width="6" style="7" customWidth="1"/>
    <col min="1039" max="1040" width="0" style="7" hidden="1" customWidth="1"/>
    <col min="1041" max="1280" width="9.140625" style="7"/>
    <col min="1281" max="1281" width="5.7109375" style="7" customWidth="1"/>
    <col min="1282" max="1282" width="4.5703125" style="7" customWidth="1"/>
    <col min="1283" max="1283" width="4.7109375" style="7" customWidth="1"/>
    <col min="1284" max="1284" width="12.7109375" style="7" customWidth="1"/>
    <col min="1285" max="1285" width="55.7109375" style="7" customWidth="1"/>
    <col min="1286" max="1286" width="4.7109375" style="7" customWidth="1"/>
    <col min="1287" max="1287" width="9.5703125" style="7" customWidth="1"/>
    <col min="1288" max="1288" width="9.85546875" style="7" customWidth="1"/>
    <col min="1289" max="1289" width="12.7109375" style="7" customWidth="1"/>
    <col min="1290" max="1293" width="0" style="7" hidden="1" customWidth="1"/>
    <col min="1294" max="1294" width="6" style="7" customWidth="1"/>
    <col min="1295" max="1296" width="0" style="7" hidden="1" customWidth="1"/>
    <col min="1297" max="1536" width="9.140625" style="7"/>
    <col min="1537" max="1537" width="5.7109375" style="7" customWidth="1"/>
    <col min="1538" max="1538" width="4.5703125" style="7" customWidth="1"/>
    <col min="1539" max="1539" width="4.7109375" style="7" customWidth="1"/>
    <col min="1540" max="1540" width="12.7109375" style="7" customWidth="1"/>
    <col min="1541" max="1541" width="55.7109375" style="7" customWidth="1"/>
    <col min="1542" max="1542" width="4.7109375" style="7" customWidth="1"/>
    <col min="1543" max="1543" width="9.5703125" style="7" customWidth="1"/>
    <col min="1544" max="1544" width="9.85546875" style="7" customWidth="1"/>
    <col min="1545" max="1545" width="12.7109375" style="7" customWidth="1"/>
    <col min="1546" max="1549" width="0" style="7" hidden="1" customWidth="1"/>
    <col min="1550" max="1550" width="6" style="7" customWidth="1"/>
    <col min="1551" max="1552" width="0" style="7" hidden="1" customWidth="1"/>
    <col min="1553" max="1792" width="9.140625" style="7"/>
    <col min="1793" max="1793" width="5.7109375" style="7" customWidth="1"/>
    <col min="1794" max="1794" width="4.5703125" style="7" customWidth="1"/>
    <col min="1795" max="1795" width="4.7109375" style="7" customWidth="1"/>
    <col min="1796" max="1796" width="12.7109375" style="7" customWidth="1"/>
    <col min="1797" max="1797" width="55.7109375" style="7" customWidth="1"/>
    <col min="1798" max="1798" width="4.7109375" style="7" customWidth="1"/>
    <col min="1799" max="1799" width="9.5703125" style="7" customWidth="1"/>
    <col min="1800" max="1800" width="9.85546875" style="7" customWidth="1"/>
    <col min="1801" max="1801" width="12.7109375" style="7" customWidth="1"/>
    <col min="1802" max="1805" width="0" style="7" hidden="1" customWidth="1"/>
    <col min="1806" max="1806" width="6" style="7" customWidth="1"/>
    <col min="1807" max="1808" width="0" style="7" hidden="1" customWidth="1"/>
    <col min="1809" max="2048" width="9.140625" style="7"/>
    <col min="2049" max="2049" width="5.7109375" style="7" customWidth="1"/>
    <col min="2050" max="2050" width="4.5703125" style="7" customWidth="1"/>
    <col min="2051" max="2051" width="4.7109375" style="7" customWidth="1"/>
    <col min="2052" max="2052" width="12.7109375" style="7" customWidth="1"/>
    <col min="2053" max="2053" width="55.7109375" style="7" customWidth="1"/>
    <col min="2054" max="2054" width="4.7109375" style="7" customWidth="1"/>
    <col min="2055" max="2055" width="9.5703125" style="7" customWidth="1"/>
    <col min="2056" max="2056" width="9.85546875" style="7" customWidth="1"/>
    <col min="2057" max="2057" width="12.7109375" style="7" customWidth="1"/>
    <col min="2058" max="2061" width="0" style="7" hidden="1" customWidth="1"/>
    <col min="2062" max="2062" width="6" style="7" customWidth="1"/>
    <col min="2063" max="2064" width="0" style="7" hidden="1" customWidth="1"/>
    <col min="2065" max="2304" width="9.140625" style="7"/>
    <col min="2305" max="2305" width="5.7109375" style="7" customWidth="1"/>
    <col min="2306" max="2306" width="4.5703125" style="7" customWidth="1"/>
    <col min="2307" max="2307" width="4.7109375" style="7" customWidth="1"/>
    <col min="2308" max="2308" width="12.7109375" style="7" customWidth="1"/>
    <col min="2309" max="2309" width="55.7109375" style="7" customWidth="1"/>
    <col min="2310" max="2310" width="4.7109375" style="7" customWidth="1"/>
    <col min="2311" max="2311" width="9.5703125" style="7" customWidth="1"/>
    <col min="2312" max="2312" width="9.85546875" style="7" customWidth="1"/>
    <col min="2313" max="2313" width="12.7109375" style="7" customWidth="1"/>
    <col min="2314" max="2317" width="0" style="7" hidden="1" customWidth="1"/>
    <col min="2318" max="2318" width="6" style="7" customWidth="1"/>
    <col min="2319" max="2320" width="0" style="7" hidden="1" customWidth="1"/>
    <col min="2321" max="2560" width="9.140625" style="7"/>
    <col min="2561" max="2561" width="5.7109375" style="7" customWidth="1"/>
    <col min="2562" max="2562" width="4.5703125" style="7" customWidth="1"/>
    <col min="2563" max="2563" width="4.7109375" style="7" customWidth="1"/>
    <col min="2564" max="2564" width="12.7109375" style="7" customWidth="1"/>
    <col min="2565" max="2565" width="55.7109375" style="7" customWidth="1"/>
    <col min="2566" max="2566" width="4.7109375" style="7" customWidth="1"/>
    <col min="2567" max="2567" width="9.5703125" style="7" customWidth="1"/>
    <col min="2568" max="2568" width="9.85546875" style="7" customWidth="1"/>
    <col min="2569" max="2569" width="12.7109375" style="7" customWidth="1"/>
    <col min="2570" max="2573" width="0" style="7" hidden="1" customWidth="1"/>
    <col min="2574" max="2574" width="6" style="7" customWidth="1"/>
    <col min="2575" max="2576" width="0" style="7" hidden="1" customWidth="1"/>
    <col min="2577" max="2816" width="9.140625" style="7"/>
    <col min="2817" max="2817" width="5.7109375" style="7" customWidth="1"/>
    <col min="2818" max="2818" width="4.5703125" style="7" customWidth="1"/>
    <col min="2819" max="2819" width="4.7109375" style="7" customWidth="1"/>
    <col min="2820" max="2820" width="12.7109375" style="7" customWidth="1"/>
    <col min="2821" max="2821" width="55.7109375" style="7" customWidth="1"/>
    <col min="2822" max="2822" width="4.7109375" style="7" customWidth="1"/>
    <col min="2823" max="2823" width="9.5703125" style="7" customWidth="1"/>
    <col min="2824" max="2824" width="9.85546875" style="7" customWidth="1"/>
    <col min="2825" max="2825" width="12.7109375" style="7" customWidth="1"/>
    <col min="2826" max="2829" width="0" style="7" hidden="1" customWidth="1"/>
    <col min="2830" max="2830" width="6" style="7" customWidth="1"/>
    <col min="2831" max="2832" width="0" style="7" hidden="1" customWidth="1"/>
    <col min="2833" max="3072" width="9.140625" style="7"/>
    <col min="3073" max="3073" width="5.7109375" style="7" customWidth="1"/>
    <col min="3074" max="3074" width="4.5703125" style="7" customWidth="1"/>
    <col min="3075" max="3075" width="4.7109375" style="7" customWidth="1"/>
    <col min="3076" max="3076" width="12.7109375" style="7" customWidth="1"/>
    <col min="3077" max="3077" width="55.7109375" style="7" customWidth="1"/>
    <col min="3078" max="3078" width="4.7109375" style="7" customWidth="1"/>
    <col min="3079" max="3079" width="9.5703125" style="7" customWidth="1"/>
    <col min="3080" max="3080" width="9.85546875" style="7" customWidth="1"/>
    <col min="3081" max="3081" width="12.7109375" style="7" customWidth="1"/>
    <col min="3082" max="3085" width="0" style="7" hidden="1" customWidth="1"/>
    <col min="3086" max="3086" width="6" style="7" customWidth="1"/>
    <col min="3087" max="3088" width="0" style="7" hidden="1" customWidth="1"/>
    <col min="3089" max="3328" width="9.140625" style="7"/>
    <col min="3329" max="3329" width="5.7109375" style="7" customWidth="1"/>
    <col min="3330" max="3330" width="4.5703125" style="7" customWidth="1"/>
    <col min="3331" max="3331" width="4.7109375" style="7" customWidth="1"/>
    <col min="3332" max="3332" width="12.7109375" style="7" customWidth="1"/>
    <col min="3333" max="3333" width="55.7109375" style="7" customWidth="1"/>
    <col min="3334" max="3334" width="4.7109375" style="7" customWidth="1"/>
    <col min="3335" max="3335" width="9.5703125" style="7" customWidth="1"/>
    <col min="3336" max="3336" width="9.85546875" style="7" customWidth="1"/>
    <col min="3337" max="3337" width="12.7109375" style="7" customWidth="1"/>
    <col min="3338" max="3341" width="0" style="7" hidden="1" customWidth="1"/>
    <col min="3342" max="3342" width="6" style="7" customWidth="1"/>
    <col min="3343" max="3344" width="0" style="7" hidden="1" customWidth="1"/>
    <col min="3345" max="3584" width="9.140625" style="7"/>
    <col min="3585" max="3585" width="5.7109375" style="7" customWidth="1"/>
    <col min="3586" max="3586" width="4.5703125" style="7" customWidth="1"/>
    <col min="3587" max="3587" width="4.7109375" style="7" customWidth="1"/>
    <col min="3588" max="3588" width="12.7109375" style="7" customWidth="1"/>
    <col min="3589" max="3589" width="55.7109375" style="7" customWidth="1"/>
    <col min="3590" max="3590" width="4.7109375" style="7" customWidth="1"/>
    <col min="3591" max="3591" width="9.5703125" style="7" customWidth="1"/>
    <col min="3592" max="3592" width="9.85546875" style="7" customWidth="1"/>
    <col min="3593" max="3593" width="12.7109375" style="7" customWidth="1"/>
    <col min="3594" max="3597" width="0" style="7" hidden="1" customWidth="1"/>
    <col min="3598" max="3598" width="6" style="7" customWidth="1"/>
    <col min="3599" max="3600" width="0" style="7" hidden="1" customWidth="1"/>
    <col min="3601" max="3840" width="9.140625" style="7"/>
    <col min="3841" max="3841" width="5.7109375" style="7" customWidth="1"/>
    <col min="3842" max="3842" width="4.5703125" style="7" customWidth="1"/>
    <col min="3843" max="3843" width="4.7109375" style="7" customWidth="1"/>
    <col min="3844" max="3844" width="12.7109375" style="7" customWidth="1"/>
    <col min="3845" max="3845" width="55.7109375" style="7" customWidth="1"/>
    <col min="3846" max="3846" width="4.7109375" style="7" customWidth="1"/>
    <col min="3847" max="3847" width="9.5703125" style="7" customWidth="1"/>
    <col min="3848" max="3848" width="9.85546875" style="7" customWidth="1"/>
    <col min="3849" max="3849" width="12.7109375" style="7" customWidth="1"/>
    <col min="3850" max="3853" width="0" style="7" hidden="1" customWidth="1"/>
    <col min="3854" max="3854" width="6" style="7" customWidth="1"/>
    <col min="3855" max="3856" width="0" style="7" hidden="1" customWidth="1"/>
    <col min="3857" max="4096" width="9.140625" style="7"/>
    <col min="4097" max="4097" width="5.7109375" style="7" customWidth="1"/>
    <col min="4098" max="4098" width="4.5703125" style="7" customWidth="1"/>
    <col min="4099" max="4099" width="4.7109375" style="7" customWidth="1"/>
    <col min="4100" max="4100" width="12.7109375" style="7" customWidth="1"/>
    <col min="4101" max="4101" width="55.7109375" style="7" customWidth="1"/>
    <col min="4102" max="4102" width="4.7109375" style="7" customWidth="1"/>
    <col min="4103" max="4103" width="9.5703125" style="7" customWidth="1"/>
    <col min="4104" max="4104" width="9.85546875" style="7" customWidth="1"/>
    <col min="4105" max="4105" width="12.7109375" style="7" customWidth="1"/>
    <col min="4106" max="4109" width="0" style="7" hidden="1" customWidth="1"/>
    <col min="4110" max="4110" width="6" style="7" customWidth="1"/>
    <col min="4111" max="4112" width="0" style="7" hidden="1" customWidth="1"/>
    <col min="4113" max="4352" width="9.140625" style="7"/>
    <col min="4353" max="4353" width="5.7109375" style="7" customWidth="1"/>
    <col min="4354" max="4354" width="4.5703125" style="7" customWidth="1"/>
    <col min="4355" max="4355" width="4.7109375" style="7" customWidth="1"/>
    <col min="4356" max="4356" width="12.7109375" style="7" customWidth="1"/>
    <col min="4357" max="4357" width="55.7109375" style="7" customWidth="1"/>
    <col min="4358" max="4358" width="4.7109375" style="7" customWidth="1"/>
    <col min="4359" max="4359" width="9.5703125" style="7" customWidth="1"/>
    <col min="4360" max="4360" width="9.85546875" style="7" customWidth="1"/>
    <col min="4361" max="4361" width="12.7109375" style="7" customWidth="1"/>
    <col min="4362" max="4365" width="0" style="7" hidden="1" customWidth="1"/>
    <col min="4366" max="4366" width="6" style="7" customWidth="1"/>
    <col min="4367" max="4368" width="0" style="7" hidden="1" customWidth="1"/>
    <col min="4369" max="4608" width="9.140625" style="7"/>
    <col min="4609" max="4609" width="5.7109375" style="7" customWidth="1"/>
    <col min="4610" max="4610" width="4.5703125" style="7" customWidth="1"/>
    <col min="4611" max="4611" width="4.7109375" style="7" customWidth="1"/>
    <col min="4612" max="4612" width="12.7109375" style="7" customWidth="1"/>
    <col min="4613" max="4613" width="55.7109375" style="7" customWidth="1"/>
    <col min="4614" max="4614" width="4.7109375" style="7" customWidth="1"/>
    <col min="4615" max="4615" width="9.5703125" style="7" customWidth="1"/>
    <col min="4616" max="4616" width="9.85546875" style="7" customWidth="1"/>
    <col min="4617" max="4617" width="12.7109375" style="7" customWidth="1"/>
    <col min="4618" max="4621" width="0" style="7" hidden="1" customWidth="1"/>
    <col min="4622" max="4622" width="6" style="7" customWidth="1"/>
    <col min="4623" max="4624" width="0" style="7" hidden="1" customWidth="1"/>
    <col min="4625" max="4864" width="9.140625" style="7"/>
    <col min="4865" max="4865" width="5.7109375" style="7" customWidth="1"/>
    <col min="4866" max="4866" width="4.5703125" style="7" customWidth="1"/>
    <col min="4867" max="4867" width="4.7109375" style="7" customWidth="1"/>
    <col min="4868" max="4868" width="12.7109375" style="7" customWidth="1"/>
    <col min="4869" max="4869" width="55.7109375" style="7" customWidth="1"/>
    <col min="4870" max="4870" width="4.7109375" style="7" customWidth="1"/>
    <col min="4871" max="4871" width="9.5703125" style="7" customWidth="1"/>
    <col min="4872" max="4872" width="9.85546875" style="7" customWidth="1"/>
    <col min="4873" max="4873" width="12.7109375" style="7" customWidth="1"/>
    <col min="4874" max="4877" width="0" style="7" hidden="1" customWidth="1"/>
    <col min="4878" max="4878" width="6" style="7" customWidth="1"/>
    <col min="4879" max="4880" width="0" style="7" hidden="1" customWidth="1"/>
    <col min="4881" max="5120" width="9.140625" style="7"/>
    <col min="5121" max="5121" width="5.7109375" style="7" customWidth="1"/>
    <col min="5122" max="5122" width="4.5703125" style="7" customWidth="1"/>
    <col min="5123" max="5123" width="4.7109375" style="7" customWidth="1"/>
    <col min="5124" max="5124" width="12.7109375" style="7" customWidth="1"/>
    <col min="5125" max="5125" width="55.7109375" style="7" customWidth="1"/>
    <col min="5126" max="5126" width="4.7109375" style="7" customWidth="1"/>
    <col min="5127" max="5127" width="9.5703125" style="7" customWidth="1"/>
    <col min="5128" max="5128" width="9.85546875" style="7" customWidth="1"/>
    <col min="5129" max="5129" width="12.7109375" style="7" customWidth="1"/>
    <col min="5130" max="5133" width="0" style="7" hidden="1" customWidth="1"/>
    <col min="5134" max="5134" width="6" style="7" customWidth="1"/>
    <col min="5135" max="5136" width="0" style="7" hidden="1" customWidth="1"/>
    <col min="5137" max="5376" width="9.140625" style="7"/>
    <col min="5377" max="5377" width="5.7109375" style="7" customWidth="1"/>
    <col min="5378" max="5378" width="4.5703125" style="7" customWidth="1"/>
    <col min="5379" max="5379" width="4.7109375" style="7" customWidth="1"/>
    <col min="5380" max="5380" width="12.7109375" style="7" customWidth="1"/>
    <col min="5381" max="5381" width="55.7109375" style="7" customWidth="1"/>
    <col min="5382" max="5382" width="4.7109375" style="7" customWidth="1"/>
    <col min="5383" max="5383" width="9.5703125" style="7" customWidth="1"/>
    <col min="5384" max="5384" width="9.85546875" style="7" customWidth="1"/>
    <col min="5385" max="5385" width="12.7109375" style="7" customWidth="1"/>
    <col min="5386" max="5389" width="0" style="7" hidden="1" customWidth="1"/>
    <col min="5390" max="5390" width="6" style="7" customWidth="1"/>
    <col min="5391" max="5392" width="0" style="7" hidden="1" customWidth="1"/>
    <col min="5393" max="5632" width="9.140625" style="7"/>
    <col min="5633" max="5633" width="5.7109375" style="7" customWidth="1"/>
    <col min="5634" max="5634" width="4.5703125" style="7" customWidth="1"/>
    <col min="5635" max="5635" width="4.7109375" style="7" customWidth="1"/>
    <col min="5636" max="5636" width="12.7109375" style="7" customWidth="1"/>
    <col min="5637" max="5637" width="55.7109375" style="7" customWidth="1"/>
    <col min="5638" max="5638" width="4.7109375" style="7" customWidth="1"/>
    <col min="5639" max="5639" width="9.5703125" style="7" customWidth="1"/>
    <col min="5640" max="5640" width="9.85546875" style="7" customWidth="1"/>
    <col min="5641" max="5641" width="12.7109375" style="7" customWidth="1"/>
    <col min="5642" max="5645" width="0" style="7" hidden="1" customWidth="1"/>
    <col min="5646" max="5646" width="6" style="7" customWidth="1"/>
    <col min="5647" max="5648" width="0" style="7" hidden="1" customWidth="1"/>
    <col min="5649" max="5888" width="9.140625" style="7"/>
    <col min="5889" max="5889" width="5.7109375" style="7" customWidth="1"/>
    <col min="5890" max="5890" width="4.5703125" style="7" customWidth="1"/>
    <col min="5891" max="5891" width="4.7109375" style="7" customWidth="1"/>
    <col min="5892" max="5892" width="12.7109375" style="7" customWidth="1"/>
    <col min="5893" max="5893" width="55.7109375" style="7" customWidth="1"/>
    <col min="5894" max="5894" width="4.7109375" style="7" customWidth="1"/>
    <col min="5895" max="5895" width="9.5703125" style="7" customWidth="1"/>
    <col min="5896" max="5896" width="9.85546875" style="7" customWidth="1"/>
    <col min="5897" max="5897" width="12.7109375" style="7" customWidth="1"/>
    <col min="5898" max="5901" width="0" style="7" hidden="1" customWidth="1"/>
    <col min="5902" max="5902" width="6" style="7" customWidth="1"/>
    <col min="5903" max="5904" width="0" style="7" hidden="1" customWidth="1"/>
    <col min="5905" max="6144" width="9.140625" style="7"/>
    <col min="6145" max="6145" width="5.7109375" style="7" customWidth="1"/>
    <col min="6146" max="6146" width="4.5703125" style="7" customWidth="1"/>
    <col min="6147" max="6147" width="4.7109375" style="7" customWidth="1"/>
    <col min="6148" max="6148" width="12.7109375" style="7" customWidth="1"/>
    <col min="6149" max="6149" width="55.7109375" style="7" customWidth="1"/>
    <col min="6150" max="6150" width="4.7109375" style="7" customWidth="1"/>
    <col min="6151" max="6151" width="9.5703125" style="7" customWidth="1"/>
    <col min="6152" max="6152" width="9.85546875" style="7" customWidth="1"/>
    <col min="6153" max="6153" width="12.7109375" style="7" customWidth="1"/>
    <col min="6154" max="6157" width="0" style="7" hidden="1" customWidth="1"/>
    <col min="6158" max="6158" width="6" style="7" customWidth="1"/>
    <col min="6159" max="6160" width="0" style="7" hidden="1" customWidth="1"/>
    <col min="6161" max="6400" width="9.140625" style="7"/>
    <col min="6401" max="6401" width="5.7109375" style="7" customWidth="1"/>
    <col min="6402" max="6402" width="4.5703125" style="7" customWidth="1"/>
    <col min="6403" max="6403" width="4.7109375" style="7" customWidth="1"/>
    <col min="6404" max="6404" width="12.7109375" style="7" customWidth="1"/>
    <col min="6405" max="6405" width="55.7109375" style="7" customWidth="1"/>
    <col min="6406" max="6406" width="4.7109375" style="7" customWidth="1"/>
    <col min="6407" max="6407" width="9.5703125" style="7" customWidth="1"/>
    <col min="6408" max="6408" width="9.85546875" style="7" customWidth="1"/>
    <col min="6409" max="6409" width="12.7109375" style="7" customWidth="1"/>
    <col min="6410" max="6413" width="0" style="7" hidden="1" customWidth="1"/>
    <col min="6414" max="6414" width="6" style="7" customWidth="1"/>
    <col min="6415" max="6416" width="0" style="7" hidden="1" customWidth="1"/>
    <col min="6417" max="6656" width="9.140625" style="7"/>
    <col min="6657" max="6657" width="5.7109375" style="7" customWidth="1"/>
    <col min="6658" max="6658" width="4.5703125" style="7" customWidth="1"/>
    <col min="6659" max="6659" width="4.7109375" style="7" customWidth="1"/>
    <col min="6660" max="6660" width="12.7109375" style="7" customWidth="1"/>
    <col min="6661" max="6661" width="55.7109375" style="7" customWidth="1"/>
    <col min="6662" max="6662" width="4.7109375" style="7" customWidth="1"/>
    <col min="6663" max="6663" width="9.5703125" style="7" customWidth="1"/>
    <col min="6664" max="6664" width="9.85546875" style="7" customWidth="1"/>
    <col min="6665" max="6665" width="12.7109375" style="7" customWidth="1"/>
    <col min="6666" max="6669" width="0" style="7" hidden="1" customWidth="1"/>
    <col min="6670" max="6670" width="6" style="7" customWidth="1"/>
    <col min="6671" max="6672" width="0" style="7" hidden="1" customWidth="1"/>
    <col min="6673" max="6912" width="9.140625" style="7"/>
    <col min="6913" max="6913" width="5.7109375" style="7" customWidth="1"/>
    <col min="6914" max="6914" width="4.5703125" style="7" customWidth="1"/>
    <col min="6915" max="6915" width="4.7109375" style="7" customWidth="1"/>
    <col min="6916" max="6916" width="12.7109375" style="7" customWidth="1"/>
    <col min="6917" max="6917" width="55.7109375" style="7" customWidth="1"/>
    <col min="6918" max="6918" width="4.7109375" style="7" customWidth="1"/>
    <col min="6919" max="6919" width="9.5703125" style="7" customWidth="1"/>
    <col min="6920" max="6920" width="9.85546875" style="7" customWidth="1"/>
    <col min="6921" max="6921" width="12.7109375" style="7" customWidth="1"/>
    <col min="6922" max="6925" width="0" style="7" hidden="1" customWidth="1"/>
    <col min="6926" max="6926" width="6" style="7" customWidth="1"/>
    <col min="6927" max="6928" width="0" style="7" hidden="1" customWidth="1"/>
    <col min="6929" max="7168" width="9.140625" style="7"/>
    <col min="7169" max="7169" width="5.7109375" style="7" customWidth="1"/>
    <col min="7170" max="7170" width="4.5703125" style="7" customWidth="1"/>
    <col min="7171" max="7171" width="4.7109375" style="7" customWidth="1"/>
    <col min="7172" max="7172" width="12.7109375" style="7" customWidth="1"/>
    <col min="7173" max="7173" width="55.7109375" style="7" customWidth="1"/>
    <col min="7174" max="7174" width="4.7109375" style="7" customWidth="1"/>
    <col min="7175" max="7175" width="9.5703125" style="7" customWidth="1"/>
    <col min="7176" max="7176" width="9.85546875" style="7" customWidth="1"/>
    <col min="7177" max="7177" width="12.7109375" style="7" customWidth="1"/>
    <col min="7178" max="7181" width="0" style="7" hidden="1" customWidth="1"/>
    <col min="7182" max="7182" width="6" style="7" customWidth="1"/>
    <col min="7183" max="7184" width="0" style="7" hidden="1" customWidth="1"/>
    <col min="7185" max="7424" width="9.140625" style="7"/>
    <col min="7425" max="7425" width="5.7109375" style="7" customWidth="1"/>
    <col min="7426" max="7426" width="4.5703125" style="7" customWidth="1"/>
    <col min="7427" max="7427" width="4.7109375" style="7" customWidth="1"/>
    <col min="7428" max="7428" width="12.7109375" style="7" customWidth="1"/>
    <col min="7429" max="7429" width="55.7109375" style="7" customWidth="1"/>
    <col min="7430" max="7430" width="4.7109375" style="7" customWidth="1"/>
    <col min="7431" max="7431" width="9.5703125" style="7" customWidth="1"/>
    <col min="7432" max="7432" width="9.85546875" style="7" customWidth="1"/>
    <col min="7433" max="7433" width="12.7109375" style="7" customWidth="1"/>
    <col min="7434" max="7437" width="0" style="7" hidden="1" customWidth="1"/>
    <col min="7438" max="7438" width="6" style="7" customWidth="1"/>
    <col min="7439" max="7440" width="0" style="7" hidden="1" customWidth="1"/>
    <col min="7441" max="7680" width="9.140625" style="7"/>
    <col min="7681" max="7681" width="5.7109375" style="7" customWidth="1"/>
    <col min="7682" max="7682" width="4.5703125" style="7" customWidth="1"/>
    <col min="7683" max="7683" width="4.7109375" style="7" customWidth="1"/>
    <col min="7684" max="7684" width="12.7109375" style="7" customWidth="1"/>
    <col min="7685" max="7685" width="55.7109375" style="7" customWidth="1"/>
    <col min="7686" max="7686" width="4.7109375" style="7" customWidth="1"/>
    <col min="7687" max="7687" width="9.5703125" style="7" customWidth="1"/>
    <col min="7688" max="7688" width="9.85546875" style="7" customWidth="1"/>
    <col min="7689" max="7689" width="12.7109375" style="7" customWidth="1"/>
    <col min="7690" max="7693" width="0" style="7" hidden="1" customWidth="1"/>
    <col min="7694" max="7694" width="6" style="7" customWidth="1"/>
    <col min="7695" max="7696" width="0" style="7" hidden="1" customWidth="1"/>
    <col min="7697" max="7936" width="9.140625" style="7"/>
    <col min="7937" max="7937" width="5.7109375" style="7" customWidth="1"/>
    <col min="7938" max="7938" width="4.5703125" style="7" customWidth="1"/>
    <col min="7939" max="7939" width="4.7109375" style="7" customWidth="1"/>
    <col min="7940" max="7940" width="12.7109375" style="7" customWidth="1"/>
    <col min="7941" max="7941" width="55.7109375" style="7" customWidth="1"/>
    <col min="7942" max="7942" width="4.7109375" style="7" customWidth="1"/>
    <col min="7943" max="7943" width="9.5703125" style="7" customWidth="1"/>
    <col min="7944" max="7944" width="9.85546875" style="7" customWidth="1"/>
    <col min="7945" max="7945" width="12.7109375" style="7" customWidth="1"/>
    <col min="7946" max="7949" width="0" style="7" hidden="1" customWidth="1"/>
    <col min="7950" max="7950" width="6" style="7" customWidth="1"/>
    <col min="7951" max="7952" width="0" style="7" hidden="1" customWidth="1"/>
    <col min="7953" max="8192" width="9.140625" style="7"/>
    <col min="8193" max="8193" width="5.7109375" style="7" customWidth="1"/>
    <col min="8194" max="8194" width="4.5703125" style="7" customWidth="1"/>
    <col min="8195" max="8195" width="4.7109375" style="7" customWidth="1"/>
    <col min="8196" max="8196" width="12.7109375" style="7" customWidth="1"/>
    <col min="8197" max="8197" width="55.7109375" style="7" customWidth="1"/>
    <col min="8198" max="8198" width="4.7109375" style="7" customWidth="1"/>
    <col min="8199" max="8199" width="9.5703125" style="7" customWidth="1"/>
    <col min="8200" max="8200" width="9.85546875" style="7" customWidth="1"/>
    <col min="8201" max="8201" width="12.7109375" style="7" customWidth="1"/>
    <col min="8202" max="8205" width="0" style="7" hidden="1" customWidth="1"/>
    <col min="8206" max="8206" width="6" style="7" customWidth="1"/>
    <col min="8207" max="8208" width="0" style="7" hidden="1" customWidth="1"/>
    <col min="8209" max="8448" width="9.140625" style="7"/>
    <col min="8449" max="8449" width="5.7109375" style="7" customWidth="1"/>
    <col min="8450" max="8450" width="4.5703125" style="7" customWidth="1"/>
    <col min="8451" max="8451" width="4.7109375" style="7" customWidth="1"/>
    <col min="8452" max="8452" width="12.7109375" style="7" customWidth="1"/>
    <col min="8453" max="8453" width="55.7109375" style="7" customWidth="1"/>
    <col min="8454" max="8454" width="4.7109375" style="7" customWidth="1"/>
    <col min="8455" max="8455" width="9.5703125" style="7" customWidth="1"/>
    <col min="8456" max="8456" width="9.85546875" style="7" customWidth="1"/>
    <col min="8457" max="8457" width="12.7109375" style="7" customWidth="1"/>
    <col min="8458" max="8461" width="0" style="7" hidden="1" customWidth="1"/>
    <col min="8462" max="8462" width="6" style="7" customWidth="1"/>
    <col min="8463" max="8464" width="0" style="7" hidden="1" customWidth="1"/>
    <col min="8465" max="8704" width="9.140625" style="7"/>
    <col min="8705" max="8705" width="5.7109375" style="7" customWidth="1"/>
    <col min="8706" max="8706" width="4.5703125" style="7" customWidth="1"/>
    <col min="8707" max="8707" width="4.7109375" style="7" customWidth="1"/>
    <col min="8708" max="8708" width="12.7109375" style="7" customWidth="1"/>
    <col min="8709" max="8709" width="55.7109375" style="7" customWidth="1"/>
    <col min="8710" max="8710" width="4.7109375" style="7" customWidth="1"/>
    <col min="8711" max="8711" width="9.5703125" style="7" customWidth="1"/>
    <col min="8712" max="8712" width="9.85546875" style="7" customWidth="1"/>
    <col min="8713" max="8713" width="12.7109375" style="7" customWidth="1"/>
    <col min="8714" max="8717" width="0" style="7" hidden="1" customWidth="1"/>
    <col min="8718" max="8718" width="6" style="7" customWidth="1"/>
    <col min="8719" max="8720" width="0" style="7" hidden="1" customWidth="1"/>
    <col min="8721" max="8960" width="9.140625" style="7"/>
    <col min="8961" max="8961" width="5.7109375" style="7" customWidth="1"/>
    <col min="8962" max="8962" width="4.5703125" style="7" customWidth="1"/>
    <col min="8963" max="8963" width="4.7109375" style="7" customWidth="1"/>
    <col min="8964" max="8964" width="12.7109375" style="7" customWidth="1"/>
    <col min="8965" max="8965" width="55.7109375" style="7" customWidth="1"/>
    <col min="8966" max="8966" width="4.7109375" style="7" customWidth="1"/>
    <col min="8967" max="8967" width="9.5703125" style="7" customWidth="1"/>
    <col min="8968" max="8968" width="9.85546875" style="7" customWidth="1"/>
    <col min="8969" max="8969" width="12.7109375" style="7" customWidth="1"/>
    <col min="8970" max="8973" width="0" style="7" hidden="1" customWidth="1"/>
    <col min="8974" max="8974" width="6" style="7" customWidth="1"/>
    <col min="8975" max="8976" width="0" style="7" hidden="1" customWidth="1"/>
    <col min="8977" max="9216" width="9.140625" style="7"/>
    <col min="9217" max="9217" width="5.7109375" style="7" customWidth="1"/>
    <col min="9218" max="9218" width="4.5703125" style="7" customWidth="1"/>
    <col min="9219" max="9219" width="4.7109375" style="7" customWidth="1"/>
    <col min="9220" max="9220" width="12.7109375" style="7" customWidth="1"/>
    <col min="9221" max="9221" width="55.7109375" style="7" customWidth="1"/>
    <col min="9222" max="9222" width="4.7109375" style="7" customWidth="1"/>
    <col min="9223" max="9223" width="9.5703125" style="7" customWidth="1"/>
    <col min="9224" max="9224" width="9.85546875" style="7" customWidth="1"/>
    <col min="9225" max="9225" width="12.7109375" style="7" customWidth="1"/>
    <col min="9226" max="9229" width="0" style="7" hidden="1" customWidth="1"/>
    <col min="9230" max="9230" width="6" style="7" customWidth="1"/>
    <col min="9231" max="9232" width="0" style="7" hidden="1" customWidth="1"/>
    <col min="9233" max="9472" width="9.140625" style="7"/>
    <col min="9473" max="9473" width="5.7109375" style="7" customWidth="1"/>
    <col min="9474" max="9474" width="4.5703125" style="7" customWidth="1"/>
    <col min="9475" max="9475" width="4.7109375" style="7" customWidth="1"/>
    <col min="9476" max="9476" width="12.7109375" style="7" customWidth="1"/>
    <col min="9477" max="9477" width="55.7109375" style="7" customWidth="1"/>
    <col min="9478" max="9478" width="4.7109375" style="7" customWidth="1"/>
    <col min="9479" max="9479" width="9.5703125" style="7" customWidth="1"/>
    <col min="9480" max="9480" width="9.85546875" style="7" customWidth="1"/>
    <col min="9481" max="9481" width="12.7109375" style="7" customWidth="1"/>
    <col min="9482" max="9485" width="0" style="7" hidden="1" customWidth="1"/>
    <col min="9486" max="9486" width="6" style="7" customWidth="1"/>
    <col min="9487" max="9488" width="0" style="7" hidden="1" customWidth="1"/>
    <col min="9489" max="9728" width="9.140625" style="7"/>
    <col min="9729" max="9729" width="5.7109375" style="7" customWidth="1"/>
    <col min="9730" max="9730" width="4.5703125" style="7" customWidth="1"/>
    <col min="9731" max="9731" width="4.7109375" style="7" customWidth="1"/>
    <col min="9732" max="9732" width="12.7109375" style="7" customWidth="1"/>
    <col min="9733" max="9733" width="55.7109375" style="7" customWidth="1"/>
    <col min="9734" max="9734" width="4.7109375" style="7" customWidth="1"/>
    <col min="9735" max="9735" width="9.5703125" style="7" customWidth="1"/>
    <col min="9736" max="9736" width="9.85546875" style="7" customWidth="1"/>
    <col min="9737" max="9737" width="12.7109375" style="7" customWidth="1"/>
    <col min="9738" max="9741" width="0" style="7" hidden="1" customWidth="1"/>
    <col min="9742" max="9742" width="6" style="7" customWidth="1"/>
    <col min="9743" max="9744" width="0" style="7" hidden="1" customWidth="1"/>
    <col min="9745" max="9984" width="9.140625" style="7"/>
    <col min="9985" max="9985" width="5.7109375" style="7" customWidth="1"/>
    <col min="9986" max="9986" width="4.5703125" style="7" customWidth="1"/>
    <col min="9987" max="9987" width="4.7109375" style="7" customWidth="1"/>
    <col min="9988" max="9988" width="12.7109375" style="7" customWidth="1"/>
    <col min="9989" max="9989" width="55.7109375" style="7" customWidth="1"/>
    <col min="9990" max="9990" width="4.7109375" style="7" customWidth="1"/>
    <col min="9991" max="9991" width="9.5703125" style="7" customWidth="1"/>
    <col min="9992" max="9992" width="9.85546875" style="7" customWidth="1"/>
    <col min="9993" max="9993" width="12.7109375" style="7" customWidth="1"/>
    <col min="9994" max="9997" width="0" style="7" hidden="1" customWidth="1"/>
    <col min="9998" max="9998" width="6" style="7" customWidth="1"/>
    <col min="9999" max="10000" width="0" style="7" hidden="1" customWidth="1"/>
    <col min="10001" max="10240" width="9.140625" style="7"/>
    <col min="10241" max="10241" width="5.7109375" style="7" customWidth="1"/>
    <col min="10242" max="10242" width="4.5703125" style="7" customWidth="1"/>
    <col min="10243" max="10243" width="4.7109375" style="7" customWidth="1"/>
    <col min="10244" max="10244" width="12.7109375" style="7" customWidth="1"/>
    <col min="10245" max="10245" width="55.7109375" style="7" customWidth="1"/>
    <col min="10246" max="10246" width="4.7109375" style="7" customWidth="1"/>
    <col min="10247" max="10247" width="9.5703125" style="7" customWidth="1"/>
    <col min="10248" max="10248" width="9.85546875" style="7" customWidth="1"/>
    <col min="10249" max="10249" width="12.7109375" style="7" customWidth="1"/>
    <col min="10250" max="10253" width="0" style="7" hidden="1" customWidth="1"/>
    <col min="10254" max="10254" width="6" style="7" customWidth="1"/>
    <col min="10255" max="10256" width="0" style="7" hidden="1" customWidth="1"/>
    <col min="10257" max="10496" width="9.140625" style="7"/>
    <col min="10497" max="10497" width="5.7109375" style="7" customWidth="1"/>
    <col min="10498" max="10498" width="4.5703125" style="7" customWidth="1"/>
    <col min="10499" max="10499" width="4.7109375" style="7" customWidth="1"/>
    <col min="10500" max="10500" width="12.7109375" style="7" customWidth="1"/>
    <col min="10501" max="10501" width="55.7109375" style="7" customWidth="1"/>
    <col min="10502" max="10502" width="4.7109375" style="7" customWidth="1"/>
    <col min="10503" max="10503" width="9.5703125" style="7" customWidth="1"/>
    <col min="10504" max="10504" width="9.85546875" style="7" customWidth="1"/>
    <col min="10505" max="10505" width="12.7109375" style="7" customWidth="1"/>
    <col min="10506" max="10509" width="0" style="7" hidden="1" customWidth="1"/>
    <col min="10510" max="10510" width="6" style="7" customWidth="1"/>
    <col min="10511" max="10512" width="0" style="7" hidden="1" customWidth="1"/>
    <col min="10513" max="10752" width="9.140625" style="7"/>
    <col min="10753" max="10753" width="5.7109375" style="7" customWidth="1"/>
    <col min="10754" max="10754" width="4.5703125" style="7" customWidth="1"/>
    <col min="10755" max="10755" width="4.7109375" style="7" customWidth="1"/>
    <col min="10756" max="10756" width="12.7109375" style="7" customWidth="1"/>
    <col min="10757" max="10757" width="55.7109375" style="7" customWidth="1"/>
    <col min="10758" max="10758" width="4.7109375" style="7" customWidth="1"/>
    <col min="10759" max="10759" width="9.5703125" style="7" customWidth="1"/>
    <col min="10760" max="10760" width="9.85546875" style="7" customWidth="1"/>
    <col min="10761" max="10761" width="12.7109375" style="7" customWidth="1"/>
    <col min="10762" max="10765" width="0" style="7" hidden="1" customWidth="1"/>
    <col min="10766" max="10766" width="6" style="7" customWidth="1"/>
    <col min="10767" max="10768" width="0" style="7" hidden="1" customWidth="1"/>
    <col min="10769" max="11008" width="9.140625" style="7"/>
    <col min="11009" max="11009" width="5.7109375" style="7" customWidth="1"/>
    <col min="11010" max="11010" width="4.5703125" style="7" customWidth="1"/>
    <col min="11011" max="11011" width="4.7109375" style="7" customWidth="1"/>
    <col min="11012" max="11012" width="12.7109375" style="7" customWidth="1"/>
    <col min="11013" max="11013" width="55.7109375" style="7" customWidth="1"/>
    <col min="11014" max="11014" width="4.7109375" style="7" customWidth="1"/>
    <col min="11015" max="11015" width="9.5703125" style="7" customWidth="1"/>
    <col min="11016" max="11016" width="9.85546875" style="7" customWidth="1"/>
    <col min="11017" max="11017" width="12.7109375" style="7" customWidth="1"/>
    <col min="11018" max="11021" width="0" style="7" hidden="1" customWidth="1"/>
    <col min="11022" max="11022" width="6" style="7" customWidth="1"/>
    <col min="11023" max="11024" width="0" style="7" hidden="1" customWidth="1"/>
    <col min="11025" max="11264" width="9.140625" style="7"/>
    <col min="11265" max="11265" width="5.7109375" style="7" customWidth="1"/>
    <col min="11266" max="11266" width="4.5703125" style="7" customWidth="1"/>
    <col min="11267" max="11267" width="4.7109375" style="7" customWidth="1"/>
    <col min="11268" max="11268" width="12.7109375" style="7" customWidth="1"/>
    <col min="11269" max="11269" width="55.7109375" style="7" customWidth="1"/>
    <col min="11270" max="11270" width="4.7109375" style="7" customWidth="1"/>
    <col min="11271" max="11271" width="9.5703125" style="7" customWidth="1"/>
    <col min="11272" max="11272" width="9.85546875" style="7" customWidth="1"/>
    <col min="11273" max="11273" width="12.7109375" style="7" customWidth="1"/>
    <col min="11274" max="11277" width="0" style="7" hidden="1" customWidth="1"/>
    <col min="11278" max="11278" width="6" style="7" customWidth="1"/>
    <col min="11279" max="11280" width="0" style="7" hidden="1" customWidth="1"/>
    <col min="11281" max="11520" width="9.140625" style="7"/>
    <col min="11521" max="11521" width="5.7109375" style="7" customWidth="1"/>
    <col min="11522" max="11522" width="4.5703125" style="7" customWidth="1"/>
    <col min="11523" max="11523" width="4.7109375" style="7" customWidth="1"/>
    <col min="11524" max="11524" width="12.7109375" style="7" customWidth="1"/>
    <col min="11525" max="11525" width="55.7109375" style="7" customWidth="1"/>
    <col min="11526" max="11526" width="4.7109375" style="7" customWidth="1"/>
    <col min="11527" max="11527" width="9.5703125" style="7" customWidth="1"/>
    <col min="11528" max="11528" width="9.85546875" style="7" customWidth="1"/>
    <col min="11529" max="11529" width="12.7109375" style="7" customWidth="1"/>
    <col min="11530" max="11533" width="0" style="7" hidden="1" customWidth="1"/>
    <col min="11534" max="11534" width="6" style="7" customWidth="1"/>
    <col min="11535" max="11536" width="0" style="7" hidden="1" customWidth="1"/>
    <col min="11537" max="11776" width="9.140625" style="7"/>
    <col min="11777" max="11777" width="5.7109375" style="7" customWidth="1"/>
    <col min="11778" max="11778" width="4.5703125" style="7" customWidth="1"/>
    <col min="11779" max="11779" width="4.7109375" style="7" customWidth="1"/>
    <col min="11780" max="11780" width="12.7109375" style="7" customWidth="1"/>
    <col min="11781" max="11781" width="55.7109375" style="7" customWidth="1"/>
    <col min="11782" max="11782" width="4.7109375" style="7" customWidth="1"/>
    <col min="11783" max="11783" width="9.5703125" style="7" customWidth="1"/>
    <col min="11784" max="11784" width="9.85546875" style="7" customWidth="1"/>
    <col min="11785" max="11785" width="12.7109375" style="7" customWidth="1"/>
    <col min="11786" max="11789" width="0" style="7" hidden="1" customWidth="1"/>
    <col min="11790" max="11790" width="6" style="7" customWidth="1"/>
    <col min="11791" max="11792" width="0" style="7" hidden="1" customWidth="1"/>
    <col min="11793" max="12032" width="9.140625" style="7"/>
    <col min="12033" max="12033" width="5.7109375" style="7" customWidth="1"/>
    <col min="12034" max="12034" width="4.5703125" style="7" customWidth="1"/>
    <col min="12035" max="12035" width="4.7109375" style="7" customWidth="1"/>
    <col min="12036" max="12036" width="12.7109375" style="7" customWidth="1"/>
    <col min="12037" max="12037" width="55.7109375" style="7" customWidth="1"/>
    <col min="12038" max="12038" width="4.7109375" style="7" customWidth="1"/>
    <col min="12039" max="12039" width="9.5703125" style="7" customWidth="1"/>
    <col min="12040" max="12040" width="9.85546875" style="7" customWidth="1"/>
    <col min="12041" max="12041" width="12.7109375" style="7" customWidth="1"/>
    <col min="12042" max="12045" width="0" style="7" hidden="1" customWidth="1"/>
    <col min="12046" max="12046" width="6" style="7" customWidth="1"/>
    <col min="12047" max="12048" width="0" style="7" hidden="1" customWidth="1"/>
    <col min="12049" max="12288" width="9.140625" style="7"/>
    <col min="12289" max="12289" width="5.7109375" style="7" customWidth="1"/>
    <col min="12290" max="12290" width="4.5703125" style="7" customWidth="1"/>
    <col min="12291" max="12291" width="4.7109375" style="7" customWidth="1"/>
    <col min="12292" max="12292" width="12.7109375" style="7" customWidth="1"/>
    <col min="12293" max="12293" width="55.7109375" style="7" customWidth="1"/>
    <col min="12294" max="12294" width="4.7109375" style="7" customWidth="1"/>
    <col min="12295" max="12295" width="9.5703125" style="7" customWidth="1"/>
    <col min="12296" max="12296" width="9.85546875" style="7" customWidth="1"/>
    <col min="12297" max="12297" width="12.7109375" style="7" customWidth="1"/>
    <col min="12298" max="12301" width="0" style="7" hidden="1" customWidth="1"/>
    <col min="12302" max="12302" width="6" style="7" customWidth="1"/>
    <col min="12303" max="12304" width="0" style="7" hidden="1" customWidth="1"/>
    <col min="12305" max="12544" width="9.140625" style="7"/>
    <col min="12545" max="12545" width="5.7109375" style="7" customWidth="1"/>
    <col min="12546" max="12546" width="4.5703125" style="7" customWidth="1"/>
    <col min="12547" max="12547" width="4.7109375" style="7" customWidth="1"/>
    <col min="12548" max="12548" width="12.7109375" style="7" customWidth="1"/>
    <col min="12549" max="12549" width="55.7109375" style="7" customWidth="1"/>
    <col min="12550" max="12550" width="4.7109375" style="7" customWidth="1"/>
    <col min="12551" max="12551" width="9.5703125" style="7" customWidth="1"/>
    <col min="12552" max="12552" width="9.85546875" style="7" customWidth="1"/>
    <col min="12553" max="12553" width="12.7109375" style="7" customWidth="1"/>
    <col min="12554" max="12557" width="0" style="7" hidden="1" customWidth="1"/>
    <col min="12558" max="12558" width="6" style="7" customWidth="1"/>
    <col min="12559" max="12560" width="0" style="7" hidden="1" customWidth="1"/>
    <col min="12561" max="12800" width="9.140625" style="7"/>
    <col min="12801" max="12801" width="5.7109375" style="7" customWidth="1"/>
    <col min="12802" max="12802" width="4.5703125" style="7" customWidth="1"/>
    <col min="12803" max="12803" width="4.7109375" style="7" customWidth="1"/>
    <col min="12804" max="12804" width="12.7109375" style="7" customWidth="1"/>
    <col min="12805" max="12805" width="55.7109375" style="7" customWidth="1"/>
    <col min="12806" max="12806" width="4.7109375" style="7" customWidth="1"/>
    <col min="12807" max="12807" width="9.5703125" style="7" customWidth="1"/>
    <col min="12808" max="12808" width="9.85546875" style="7" customWidth="1"/>
    <col min="12809" max="12809" width="12.7109375" style="7" customWidth="1"/>
    <col min="12810" max="12813" width="0" style="7" hidden="1" customWidth="1"/>
    <col min="12814" max="12814" width="6" style="7" customWidth="1"/>
    <col min="12815" max="12816" width="0" style="7" hidden="1" customWidth="1"/>
    <col min="12817" max="13056" width="9.140625" style="7"/>
    <col min="13057" max="13057" width="5.7109375" style="7" customWidth="1"/>
    <col min="13058" max="13058" width="4.5703125" style="7" customWidth="1"/>
    <col min="13059" max="13059" width="4.7109375" style="7" customWidth="1"/>
    <col min="13060" max="13060" width="12.7109375" style="7" customWidth="1"/>
    <col min="13061" max="13061" width="55.7109375" style="7" customWidth="1"/>
    <col min="13062" max="13062" width="4.7109375" style="7" customWidth="1"/>
    <col min="13063" max="13063" width="9.5703125" style="7" customWidth="1"/>
    <col min="13064" max="13064" width="9.85546875" style="7" customWidth="1"/>
    <col min="13065" max="13065" width="12.7109375" style="7" customWidth="1"/>
    <col min="13066" max="13069" width="0" style="7" hidden="1" customWidth="1"/>
    <col min="13070" max="13070" width="6" style="7" customWidth="1"/>
    <col min="13071" max="13072" width="0" style="7" hidden="1" customWidth="1"/>
    <col min="13073" max="13312" width="9.140625" style="7"/>
    <col min="13313" max="13313" width="5.7109375" style="7" customWidth="1"/>
    <col min="13314" max="13314" width="4.5703125" style="7" customWidth="1"/>
    <col min="13315" max="13315" width="4.7109375" style="7" customWidth="1"/>
    <col min="13316" max="13316" width="12.7109375" style="7" customWidth="1"/>
    <col min="13317" max="13317" width="55.7109375" style="7" customWidth="1"/>
    <col min="13318" max="13318" width="4.7109375" style="7" customWidth="1"/>
    <col min="13319" max="13319" width="9.5703125" style="7" customWidth="1"/>
    <col min="13320" max="13320" width="9.85546875" style="7" customWidth="1"/>
    <col min="13321" max="13321" width="12.7109375" style="7" customWidth="1"/>
    <col min="13322" max="13325" width="0" style="7" hidden="1" customWidth="1"/>
    <col min="13326" max="13326" width="6" style="7" customWidth="1"/>
    <col min="13327" max="13328" width="0" style="7" hidden="1" customWidth="1"/>
    <col min="13329" max="13568" width="9.140625" style="7"/>
    <col min="13569" max="13569" width="5.7109375" style="7" customWidth="1"/>
    <col min="13570" max="13570" width="4.5703125" style="7" customWidth="1"/>
    <col min="13571" max="13571" width="4.7109375" style="7" customWidth="1"/>
    <col min="13572" max="13572" width="12.7109375" style="7" customWidth="1"/>
    <col min="13573" max="13573" width="55.7109375" style="7" customWidth="1"/>
    <col min="13574" max="13574" width="4.7109375" style="7" customWidth="1"/>
    <col min="13575" max="13575" width="9.5703125" style="7" customWidth="1"/>
    <col min="13576" max="13576" width="9.85546875" style="7" customWidth="1"/>
    <col min="13577" max="13577" width="12.7109375" style="7" customWidth="1"/>
    <col min="13578" max="13581" width="0" style="7" hidden="1" customWidth="1"/>
    <col min="13582" max="13582" width="6" style="7" customWidth="1"/>
    <col min="13583" max="13584" width="0" style="7" hidden="1" customWidth="1"/>
    <col min="13585" max="13824" width="9.140625" style="7"/>
    <col min="13825" max="13825" width="5.7109375" style="7" customWidth="1"/>
    <col min="13826" max="13826" width="4.5703125" style="7" customWidth="1"/>
    <col min="13827" max="13827" width="4.7109375" style="7" customWidth="1"/>
    <col min="13828" max="13828" width="12.7109375" style="7" customWidth="1"/>
    <col min="13829" max="13829" width="55.7109375" style="7" customWidth="1"/>
    <col min="13830" max="13830" width="4.7109375" style="7" customWidth="1"/>
    <col min="13831" max="13831" width="9.5703125" style="7" customWidth="1"/>
    <col min="13832" max="13832" width="9.85546875" style="7" customWidth="1"/>
    <col min="13833" max="13833" width="12.7109375" style="7" customWidth="1"/>
    <col min="13834" max="13837" width="0" style="7" hidden="1" customWidth="1"/>
    <col min="13838" max="13838" width="6" style="7" customWidth="1"/>
    <col min="13839" max="13840" width="0" style="7" hidden="1" customWidth="1"/>
    <col min="13841" max="14080" width="9.140625" style="7"/>
    <col min="14081" max="14081" width="5.7109375" style="7" customWidth="1"/>
    <col min="14082" max="14082" width="4.5703125" style="7" customWidth="1"/>
    <col min="14083" max="14083" width="4.7109375" style="7" customWidth="1"/>
    <col min="14084" max="14084" width="12.7109375" style="7" customWidth="1"/>
    <col min="14085" max="14085" width="55.7109375" style="7" customWidth="1"/>
    <col min="14086" max="14086" width="4.7109375" style="7" customWidth="1"/>
    <col min="14087" max="14087" width="9.5703125" style="7" customWidth="1"/>
    <col min="14088" max="14088" width="9.85546875" style="7" customWidth="1"/>
    <col min="14089" max="14089" width="12.7109375" style="7" customWidth="1"/>
    <col min="14090" max="14093" width="0" style="7" hidden="1" customWidth="1"/>
    <col min="14094" max="14094" width="6" style="7" customWidth="1"/>
    <col min="14095" max="14096" width="0" style="7" hidden="1" customWidth="1"/>
    <col min="14097" max="14336" width="9.140625" style="7"/>
    <col min="14337" max="14337" width="5.7109375" style="7" customWidth="1"/>
    <col min="14338" max="14338" width="4.5703125" style="7" customWidth="1"/>
    <col min="14339" max="14339" width="4.7109375" style="7" customWidth="1"/>
    <col min="14340" max="14340" width="12.7109375" style="7" customWidth="1"/>
    <col min="14341" max="14341" width="55.7109375" style="7" customWidth="1"/>
    <col min="14342" max="14342" width="4.7109375" style="7" customWidth="1"/>
    <col min="14343" max="14343" width="9.5703125" style="7" customWidth="1"/>
    <col min="14344" max="14344" width="9.85546875" style="7" customWidth="1"/>
    <col min="14345" max="14345" width="12.7109375" style="7" customWidth="1"/>
    <col min="14346" max="14349" width="0" style="7" hidden="1" customWidth="1"/>
    <col min="14350" max="14350" width="6" style="7" customWidth="1"/>
    <col min="14351" max="14352" width="0" style="7" hidden="1" customWidth="1"/>
    <col min="14353" max="14592" width="9.140625" style="7"/>
    <col min="14593" max="14593" width="5.7109375" style="7" customWidth="1"/>
    <col min="14594" max="14594" width="4.5703125" style="7" customWidth="1"/>
    <col min="14595" max="14595" width="4.7109375" style="7" customWidth="1"/>
    <col min="14596" max="14596" width="12.7109375" style="7" customWidth="1"/>
    <col min="14597" max="14597" width="55.7109375" style="7" customWidth="1"/>
    <col min="14598" max="14598" width="4.7109375" style="7" customWidth="1"/>
    <col min="14599" max="14599" width="9.5703125" style="7" customWidth="1"/>
    <col min="14600" max="14600" width="9.85546875" style="7" customWidth="1"/>
    <col min="14601" max="14601" width="12.7109375" style="7" customWidth="1"/>
    <col min="14602" max="14605" width="0" style="7" hidden="1" customWidth="1"/>
    <col min="14606" max="14606" width="6" style="7" customWidth="1"/>
    <col min="14607" max="14608" width="0" style="7" hidden="1" customWidth="1"/>
    <col min="14609" max="14848" width="9.140625" style="7"/>
    <col min="14849" max="14849" width="5.7109375" style="7" customWidth="1"/>
    <col min="14850" max="14850" width="4.5703125" style="7" customWidth="1"/>
    <col min="14851" max="14851" width="4.7109375" style="7" customWidth="1"/>
    <col min="14852" max="14852" width="12.7109375" style="7" customWidth="1"/>
    <col min="14853" max="14853" width="55.7109375" style="7" customWidth="1"/>
    <col min="14854" max="14854" width="4.7109375" style="7" customWidth="1"/>
    <col min="14855" max="14855" width="9.5703125" style="7" customWidth="1"/>
    <col min="14856" max="14856" width="9.85546875" style="7" customWidth="1"/>
    <col min="14857" max="14857" width="12.7109375" style="7" customWidth="1"/>
    <col min="14858" max="14861" width="0" style="7" hidden="1" customWidth="1"/>
    <col min="14862" max="14862" width="6" style="7" customWidth="1"/>
    <col min="14863" max="14864" width="0" style="7" hidden="1" customWidth="1"/>
    <col min="14865" max="15104" width="9.140625" style="7"/>
    <col min="15105" max="15105" width="5.7109375" style="7" customWidth="1"/>
    <col min="15106" max="15106" width="4.5703125" style="7" customWidth="1"/>
    <col min="15107" max="15107" width="4.7109375" style="7" customWidth="1"/>
    <col min="15108" max="15108" width="12.7109375" style="7" customWidth="1"/>
    <col min="15109" max="15109" width="55.7109375" style="7" customWidth="1"/>
    <col min="15110" max="15110" width="4.7109375" style="7" customWidth="1"/>
    <col min="15111" max="15111" width="9.5703125" style="7" customWidth="1"/>
    <col min="15112" max="15112" width="9.85546875" style="7" customWidth="1"/>
    <col min="15113" max="15113" width="12.7109375" style="7" customWidth="1"/>
    <col min="15114" max="15117" width="0" style="7" hidden="1" customWidth="1"/>
    <col min="15118" max="15118" width="6" style="7" customWidth="1"/>
    <col min="15119" max="15120" width="0" style="7" hidden="1" customWidth="1"/>
    <col min="15121" max="15360" width="9.140625" style="7"/>
    <col min="15361" max="15361" width="5.7109375" style="7" customWidth="1"/>
    <col min="15362" max="15362" width="4.5703125" style="7" customWidth="1"/>
    <col min="15363" max="15363" width="4.7109375" style="7" customWidth="1"/>
    <col min="15364" max="15364" width="12.7109375" style="7" customWidth="1"/>
    <col min="15365" max="15365" width="55.7109375" style="7" customWidth="1"/>
    <col min="15366" max="15366" width="4.7109375" style="7" customWidth="1"/>
    <col min="15367" max="15367" width="9.5703125" style="7" customWidth="1"/>
    <col min="15368" max="15368" width="9.85546875" style="7" customWidth="1"/>
    <col min="15369" max="15369" width="12.7109375" style="7" customWidth="1"/>
    <col min="15370" max="15373" width="0" style="7" hidden="1" customWidth="1"/>
    <col min="15374" max="15374" width="6" style="7" customWidth="1"/>
    <col min="15375" max="15376" width="0" style="7" hidden="1" customWidth="1"/>
    <col min="15377" max="15616" width="9.140625" style="7"/>
    <col min="15617" max="15617" width="5.7109375" style="7" customWidth="1"/>
    <col min="15618" max="15618" width="4.5703125" style="7" customWidth="1"/>
    <col min="15619" max="15619" width="4.7109375" style="7" customWidth="1"/>
    <col min="15620" max="15620" width="12.7109375" style="7" customWidth="1"/>
    <col min="15621" max="15621" width="55.7109375" style="7" customWidth="1"/>
    <col min="15622" max="15622" width="4.7109375" style="7" customWidth="1"/>
    <col min="15623" max="15623" width="9.5703125" style="7" customWidth="1"/>
    <col min="15624" max="15624" width="9.85546875" style="7" customWidth="1"/>
    <col min="15625" max="15625" width="12.7109375" style="7" customWidth="1"/>
    <col min="15626" max="15629" width="0" style="7" hidden="1" customWidth="1"/>
    <col min="15630" max="15630" width="6" style="7" customWidth="1"/>
    <col min="15631" max="15632" width="0" style="7" hidden="1" customWidth="1"/>
    <col min="15633" max="15872" width="9.140625" style="7"/>
    <col min="15873" max="15873" width="5.7109375" style="7" customWidth="1"/>
    <col min="15874" max="15874" width="4.5703125" style="7" customWidth="1"/>
    <col min="15875" max="15875" width="4.7109375" style="7" customWidth="1"/>
    <col min="15876" max="15876" width="12.7109375" style="7" customWidth="1"/>
    <col min="15877" max="15877" width="55.7109375" style="7" customWidth="1"/>
    <col min="15878" max="15878" width="4.7109375" style="7" customWidth="1"/>
    <col min="15879" max="15879" width="9.5703125" style="7" customWidth="1"/>
    <col min="15880" max="15880" width="9.85546875" style="7" customWidth="1"/>
    <col min="15881" max="15881" width="12.7109375" style="7" customWidth="1"/>
    <col min="15882" max="15885" width="0" style="7" hidden="1" customWidth="1"/>
    <col min="15886" max="15886" width="6" style="7" customWidth="1"/>
    <col min="15887" max="15888" width="0" style="7" hidden="1" customWidth="1"/>
    <col min="15889" max="16128" width="9.140625" style="7"/>
    <col min="16129" max="16129" width="5.7109375" style="7" customWidth="1"/>
    <col min="16130" max="16130" width="4.5703125" style="7" customWidth="1"/>
    <col min="16131" max="16131" width="4.7109375" style="7" customWidth="1"/>
    <col min="16132" max="16132" width="12.7109375" style="7" customWidth="1"/>
    <col min="16133" max="16133" width="55.7109375" style="7" customWidth="1"/>
    <col min="16134" max="16134" width="4.7109375" style="7" customWidth="1"/>
    <col min="16135" max="16135" width="9.5703125" style="7" customWidth="1"/>
    <col min="16136" max="16136" width="9.85546875" style="7" customWidth="1"/>
    <col min="16137" max="16137" width="12.7109375" style="7" customWidth="1"/>
    <col min="16138" max="16141" width="0" style="7" hidden="1" customWidth="1"/>
    <col min="16142" max="16142" width="6" style="7" customWidth="1"/>
    <col min="16143" max="16144" width="0" style="7" hidden="1" customWidth="1"/>
    <col min="16145" max="16384" width="9.140625" style="7"/>
  </cols>
  <sheetData>
    <row r="1" spans="1:16" ht="18" customHeight="1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</row>
    <row r="2" spans="1:16" ht="11.25" customHeight="1">
      <c r="A2" s="8" t="s">
        <v>36</v>
      </c>
      <c r="B2" s="9"/>
      <c r="C2" s="9" t="str">
        <f>'[14]Krycí list'!E5</f>
        <v xml:space="preserve">Kanalizácia splaškových vôd obce Chtelnica - Stavba č. 2 - 6 Etapa 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  <c r="O2" s="6"/>
      <c r="P2" s="6"/>
    </row>
    <row r="3" spans="1:16" ht="11.25" customHeight="1">
      <c r="A3" s="8" t="s">
        <v>37</v>
      </c>
      <c r="B3" s="9"/>
      <c r="C3" s="9" t="str">
        <f>'[14]Krycí list'!E7</f>
        <v xml:space="preserve">Stoka ´´U2´´ </v>
      </c>
      <c r="D3" s="9"/>
      <c r="E3" s="9"/>
      <c r="F3" s="9"/>
      <c r="G3" s="9"/>
      <c r="H3" s="9"/>
      <c r="I3" s="9"/>
      <c r="J3" s="9"/>
      <c r="K3" s="9"/>
      <c r="L3" s="5"/>
      <c r="M3" s="5"/>
      <c r="N3" s="5"/>
      <c r="O3" s="6"/>
      <c r="P3" s="6"/>
    </row>
    <row r="4" spans="1:16" ht="11.25" customHeight="1">
      <c r="A4" s="8" t="s">
        <v>38</v>
      </c>
      <c r="B4" s="9"/>
      <c r="C4" s="9" t="str">
        <f>'[14]Krycí list'!E9</f>
        <v xml:space="preserve"> </v>
      </c>
      <c r="D4" s="9"/>
      <c r="E4" s="9"/>
      <c r="F4" s="9"/>
      <c r="G4" s="9"/>
      <c r="H4" s="9"/>
      <c r="I4" s="9"/>
      <c r="J4" s="9"/>
      <c r="K4" s="9"/>
      <c r="L4" s="5"/>
      <c r="M4" s="5"/>
      <c r="N4" s="5"/>
      <c r="O4" s="6"/>
      <c r="P4" s="6"/>
    </row>
    <row r="5" spans="1:16" ht="11.25" customHeight="1">
      <c r="A5" s="9" t="s">
        <v>39</v>
      </c>
      <c r="B5" s="9"/>
      <c r="C5" s="9" t="str">
        <f>'[14]Krycí list'!P5</f>
        <v xml:space="preserve"> </v>
      </c>
      <c r="D5" s="9"/>
      <c r="E5" s="9"/>
      <c r="F5" s="9"/>
      <c r="G5" s="9"/>
      <c r="H5" s="9"/>
      <c r="I5" s="9"/>
      <c r="J5" s="9"/>
      <c r="K5" s="9"/>
      <c r="L5" s="5"/>
      <c r="M5" s="5"/>
      <c r="N5" s="5"/>
      <c r="O5" s="6"/>
      <c r="P5" s="6"/>
    </row>
    <row r="6" spans="1:16" ht="5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5"/>
      <c r="O6" s="6"/>
      <c r="P6" s="6"/>
    </row>
    <row r="7" spans="1:16" ht="11.25" customHeight="1">
      <c r="A7" s="9" t="s">
        <v>40</v>
      </c>
      <c r="B7" s="9"/>
      <c r="C7" s="9" t="s">
        <v>592</v>
      </c>
      <c r="D7" s="9"/>
      <c r="E7" s="9"/>
      <c r="F7" s="9"/>
      <c r="G7" s="9"/>
      <c r="H7" s="9"/>
      <c r="I7" s="9"/>
      <c r="J7" s="9"/>
      <c r="K7" s="9"/>
      <c r="L7" s="5"/>
      <c r="M7" s="5"/>
      <c r="N7" s="5"/>
      <c r="O7" s="6"/>
      <c r="P7" s="6"/>
    </row>
    <row r="8" spans="1:16" ht="11.25" customHeight="1">
      <c r="A8" s="9" t="s">
        <v>41</v>
      </c>
      <c r="B8" s="9"/>
      <c r="C8" s="9" t="str">
        <f>'[14]Krycí list'!E28</f>
        <v xml:space="preserve"> </v>
      </c>
      <c r="D8" s="9" t="s">
        <v>594</v>
      </c>
      <c r="E8" s="9"/>
      <c r="F8" s="9"/>
      <c r="G8" s="9"/>
      <c r="H8" s="9"/>
      <c r="I8" s="9"/>
      <c r="J8" s="9"/>
      <c r="K8" s="9"/>
      <c r="L8" s="5"/>
      <c r="M8" s="5"/>
      <c r="N8" s="5"/>
      <c r="O8" s="6"/>
      <c r="P8" s="6"/>
    </row>
    <row r="9" spans="1:16" ht="11.25" customHeight="1">
      <c r="A9" s="9" t="s">
        <v>42</v>
      </c>
      <c r="B9" s="9"/>
      <c r="C9" s="9"/>
      <c r="D9" s="237">
        <v>43803</v>
      </c>
      <c r="E9" s="9"/>
      <c r="F9" s="9"/>
      <c r="G9" s="9"/>
      <c r="H9" s="9"/>
      <c r="I9" s="9"/>
      <c r="J9" s="9"/>
      <c r="K9" s="9"/>
      <c r="L9" s="5"/>
      <c r="M9" s="5"/>
      <c r="N9" s="5"/>
      <c r="O9" s="6"/>
      <c r="P9" s="6"/>
    </row>
    <row r="10" spans="1:16" ht="6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</row>
    <row r="11" spans="1:16" ht="21.75" customHeight="1">
      <c r="A11" s="10" t="s">
        <v>33</v>
      </c>
      <c r="B11" s="11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  <c r="I11" s="11" t="s">
        <v>34</v>
      </c>
      <c r="J11" s="11" t="s">
        <v>50</v>
      </c>
      <c r="K11" s="11" t="s">
        <v>51</v>
      </c>
      <c r="L11" s="11" t="s">
        <v>52</v>
      </c>
      <c r="M11" s="11" t="s">
        <v>53</v>
      </c>
      <c r="N11" s="12" t="s">
        <v>54</v>
      </c>
      <c r="O11" s="13" t="s">
        <v>55</v>
      </c>
      <c r="P11" s="14" t="s">
        <v>56</v>
      </c>
    </row>
    <row r="12" spans="1:16" ht="11.25" customHeigh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/>
      <c r="K12" s="16"/>
      <c r="L12" s="16"/>
      <c r="M12" s="16"/>
      <c r="N12" s="17">
        <v>10</v>
      </c>
      <c r="O12" s="18">
        <v>11</v>
      </c>
      <c r="P12" s="19">
        <v>12</v>
      </c>
    </row>
    <row r="13" spans="1:16" ht="3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1"/>
      <c r="P13" s="22"/>
    </row>
    <row r="14" spans="1:16" s="27" customFormat="1" ht="12.75" customHeight="1">
      <c r="A14" s="23"/>
      <c r="B14" s="24" t="s">
        <v>57</v>
      </c>
      <c r="C14" s="23"/>
      <c r="D14" s="23" t="s">
        <v>58</v>
      </c>
      <c r="E14" s="23" t="s">
        <v>59</v>
      </c>
      <c r="F14" s="23"/>
      <c r="G14" s="23"/>
      <c r="H14" s="23"/>
      <c r="I14" s="25">
        <f>I15+I40+I42+I44+I48+I54+I66+I72</f>
        <v>157501.20300000001</v>
      </c>
      <c r="J14" s="23"/>
      <c r="K14" s="26">
        <f>K15+K40+K42+K44+K48+K54+K66+K72</f>
        <v>1393.1237823281367</v>
      </c>
      <c r="L14" s="23"/>
      <c r="M14" s="26">
        <f>M15+M40+M42+M44+M48+M54+M66+M72</f>
        <v>348.47987500000005</v>
      </c>
      <c r="N14" s="23"/>
      <c r="P14" s="28" t="s">
        <v>60</v>
      </c>
    </row>
    <row r="15" spans="1:16" s="27" customFormat="1" ht="12.75" customHeight="1">
      <c r="B15" s="29" t="s">
        <v>57</v>
      </c>
      <c r="D15" s="30" t="s">
        <v>61</v>
      </c>
      <c r="E15" s="30" t="s">
        <v>62</v>
      </c>
      <c r="I15" s="31">
        <f>SUM(I16:I39)</f>
        <v>61607.27900000001</v>
      </c>
      <c r="K15" s="32">
        <f>SUM(K16:K39)</f>
        <v>819.63923800469092</v>
      </c>
      <c r="M15" s="32">
        <f>SUM(M16:M39)</f>
        <v>348.47987500000005</v>
      </c>
      <c r="P15" s="30" t="s">
        <v>61</v>
      </c>
    </row>
    <row r="16" spans="1:16" s="34" customFormat="1" ht="12.75" customHeight="1">
      <c r="A16" s="33" t="s">
        <v>61</v>
      </c>
      <c r="B16" s="33" t="s">
        <v>63</v>
      </c>
      <c r="C16" s="33" t="s">
        <v>64</v>
      </c>
      <c r="D16" s="34" t="s">
        <v>65</v>
      </c>
      <c r="E16" s="34" t="s">
        <v>66</v>
      </c>
      <c r="F16" s="33" t="s">
        <v>67</v>
      </c>
      <c r="G16" s="35">
        <v>0.28699999999999998</v>
      </c>
      <c r="H16" s="36">
        <v>810</v>
      </c>
      <c r="I16" s="36">
        <f t="shared" ref="I16:I39" si="0">ROUND(G16*H16,3)</f>
        <v>232.47</v>
      </c>
      <c r="J16" s="37">
        <v>0</v>
      </c>
      <c r="K16" s="35">
        <f t="shared" ref="K16:K39" si="1">G16*J16</f>
        <v>0</v>
      </c>
      <c r="L16" s="37">
        <v>0</v>
      </c>
      <c r="M16" s="35">
        <f t="shared" ref="M16:M39" si="2">G16*L16</f>
        <v>0</v>
      </c>
      <c r="N16" s="38"/>
      <c r="O16" s="39">
        <v>4</v>
      </c>
      <c r="P16" s="34" t="s">
        <v>68</v>
      </c>
    </row>
    <row r="17" spans="1:16" s="34" customFormat="1" ht="12.75" customHeight="1">
      <c r="A17" s="33" t="s">
        <v>68</v>
      </c>
      <c r="B17" s="33" t="s">
        <v>63</v>
      </c>
      <c r="C17" s="33" t="s">
        <v>69</v>
      </c>
      <c r="D17" s="34" t="s">
        <v>341</v>
      </c>
      <c r="E17" s="34" t="s">
        <v>342</v>
      </c>
      <c r="F17" s="33" t="s">
        <v>72</v>
      </c>
      <c r="G17" s="35">
        <v>155.05000000000001</v>
      </c>
      <c r="H17" s="36">
        <v>13.51</v>
      </c>
      <c r="I17" s="36">
        <f t="shared" si="0"/>
        <v>2094.7260000000001</v>
      </c>
      <c r="J17" s="37">
        <v>0</v>
      </c>
      <c r="K17" s="35">
        <f t="shared" si="1"/>
        <v>0</v>
      </c>
      <c r="L17" s="37">
        <v>0.4</v>
      </c>
      <c r="M17" s="35">
        <f t="shared" si="2"/>
        <v>62.02000000000001</v>
      </c>
      <c r="N17" s="38"/>
      <c r="O17" s="39">
        <v>4</v>
      </c>
      <c r="P17" s="34" t="s">
        <v>68</v>
      </c>
    </row>
    <row r="18" spans="1:16" s="34" customFormat="1" ht="12.75" customHeight="1">
      <c r="A18" s="33" t="s">
        <v>73</v>
      </c>
      <c r="B18" s="33" t="s">
        <v>63</v>
      </c>
      <c r="C18" s="33" t="s">
        <v>69</v>
      </c>
      <c r="D18" s="34" t="s">
        <v>70</v>
      </c>
      <c r="E18" s="34" t="s">
        <v>71</v>
      </c>
      <c r="F18" s="33" t="s">
        <v>72</v>
      </c>
      <c r="G18" s="35">
        <v>219.375</v>
      </c>
      <c r="H18" s="36">
        <v>4.41</v>
      </c>
      <c r="I18" s="36">
        <f t="shared" si="0"/>
        <v>967.44399999999996</v>
      </c>
      <c r="J18" s="37">
        <v>0</v>
      </c>
      <c r="K18" s="35">
        <f t="shared" si="1"/>
        <v>0</v>
      </c>
      <c r="L18" s="37">
        <v>0.24</v>
      </c>
      <c r="M18" s="35">
        <f t="shared" si="2"/>
        <v>52.65</v>
      </c>
      <c r="N18" s="38"/>
      <c r="O18" s="39">
        <v>4</v>
      </c>
      <c r="P18" s="34" t="s">
        <v>68</v>
      </c>
    </row>
    <row r="19" spans="1:16" s="34" customFormat="1" ht="12.75" customHeight="1">
      <c r="A19" s="33" t="s">
        <v>76</v>
      </c>
      <c r="B19" s="33" t="s">
        <v>63</v>
      </c>
      <c r="C19" s="33" t="s">
        <v>69</v>
      </c>
      <c r="D19" s="34" t="s">
        <v>77</v>
      </c>
      <c r="E19" s="34" t="s">
        <v>78</v>
      </c>
      <c r="F19" s="33" t="s">
        <v>72</v>
      </c>
      <c r="G19" s="35">
        <v>324.67500000000001</v>
      </c>
      <c r="H19" s="36">
        <v>8.7200000000000006</v>
      </c>
      <c r="I19" s="36">
        <f t="shared" si="0"/>
        <v>2831.1660000000002</v>
      </c>
      <c r="J19" s="37">
        <v>0</v>
      </c>
      <c r="K19" s="35">
        <f t="shared" si="1"/>
        <v>0</v>
      </c>
      <c r="L19" s="37">
        <v>0.5</v>
      </c>
      <c r="M19" s="35">
        <f t="shared" si="2"/>
        <v>162.33750000000001</v>
      </c>
      <c r="N19" s="38"/>
      <c r="O19" s="39">
        <v>4</v>
      </c>
      <c r="P19" s="34" t="s">
        <v>68</v>
      </c>
    </row>
    <row r="20" spans="1:16" s="34" customFormat="1" ht="12.75" customHeight="1">
      <c r="A20" s="33" t="s">
        <v>79</v>
      </c>
      <c r="B20" s="33" t="s">
        <v>63</v>
      </c>
      <c r="C20" s="33" t="s">
        <v>69</v>
      </c>
      <c r="D20" s="34" t="s">
        <v>80</v>
      </c>
      <c r="E20" s="34" t="s">
        <v>81</v>
      </c>
      <c r="F20" s="33" t="s">
        <v>72</v>
      </c>
      <c r="G20" s="35">
        <v>394.875</v>
      </c>
      <c r="H20" s="36">
        <v>5.96</v>
      </c>
      <c r="I20" s="36">
        <f t="shared" si="0"/>
        <v>2353.4549999999999</v>
      </c>
      <c r="J20" s="37">
        <v>0</v>
      </c>
      <c r="K20" s="35">
        <f t="shared" si="1"/>
        <v>0</v>
      </c>
      <c r="L20" s="37">
        <v>0.18099999999999999</v>
      </c>
      <c r="M20" s="35">
        <f t="shared" si="2"/>
        <v>71.472375</v>
      </c>
      <c r="N20" s="38"/>
      <c r="O20" s="39">
        <v>4</v>
      </c>
      <c r="P20" s="34" t="s">
        <v>68</v>
      </c>
    </row>
    <row r="21" spans="1:16" s="34" customFormat="1" ht="12.75" customHeight="1">
      <c r="A21" s="33" t="s">
        <v>82</v>
      </c>
      <c r="B21" s="33" t="s">
        <v>63</v>
      </c>
      <c r="C21" s="33" t="s">
        <v>64</v>
      </c>
      <c r="D21" s="34" t="s">
        <v>107</v>
      </c>
      <c r="E21" s="34" t="s">
        <v>108</v>
      </c>
      <c r="F21" s="33" t="s">
        <v>93</v>
      </c>
      <c r="G21" s="35">
        <v>100.663</v>
      </c>
      <c r="H21" s="36">
        <v>14.97</v>
      </c>
      <c r="I21" s="36">
        <f t="shared" si="0"/>
        <v>1506.925</v>
      </c>
      <c r="J21" s="37">
        <v>0</v>
      </c>
      <c r="K21" s="35">
        <f t="shared" si="1"/>
        <v>0</v>
      </c>
      <c r="L21" s="37">
        <v>0</v>
      </c>
      <c r="M21" s="35">
        <f t="shared" si="2"/>
        <v>0</v>
      </c>
      <c r="N21" s="38"/>
      <c r="O21" s="39">
        <v>4</v>
      </c>
      <c r="P21" s="34" t="s">
        <v>68</v>
      </c>
    </row>
    <row r="22" spans="1:16" s="34" customFormat="1" ht="12.75" customHeight="1">
      <c r="A22" s="33" t="s">
        <v>86</v>
      </c>
      <c r="B22" s="33" t="s">
        <v>63</v>
      </c>
      <c r="C22" s="33" t="s">
        <v>64</v>
      </c>
      <c r="D22" s="34" t="s">
        <v>110</v>
      </c>
      <c r="E22" s="34" t="s">
        <v>111</v>
      </c>
      <c r="F22" s="33" t="s">
        <v>93</v>
      </c>
      <c r="G22" s="35">
        <v>100.663</v>
      </c>
      <c r="H22" s="36">
        <v>1.48</v>
      </c>
      <c r="I22" s="36">
        <f t="shared" si="0"/>
        <v>148.98099999999999</v>
      </c>
      <c r="J22" s="37">
        <v>0</v>
      </c>
      <c r="K22" s="35">
        <f t="shared" si="1"/>
        <v>0</v>
      </c>
      <c r="L22" s="37">
        <v>0</v>
      </c>
      <c r="M22" s="35">
        <f t="shared" si="2"/>
        <v>0</v>
      </c>
      <c r="N22" s="38"/>
      <c r="O22" s="39">
        <v>4</v>
      </c>
      <c r="P22" s="34" t="s">
        <v>68</v>
      </c>
    </row>
    <row r="23" spans="1:16" s="34" customFormat="1" ht="12.75" customHeight="1">
      <c r="A23" s="33" t="s">
        <v>90</v>
      </c>
      <c r="B23" s="33" t="s">
        <v>63</v>
      </c>
      <c r="C23" s="33" t="s">
        <v>64</v>
      </c>
      <c r="D23" s="34" t="s">
        <v>343</v>
      </c>
      <c r="E23" s="34" t="s">
        <v>344</v>
      </c>
      <c r="F23" s="33" t="s">
        <v>93</v>
      </c>
      <c r="G23" s="35">
        <v>402.65100000000001</v>
      </c>
      <c r="H23" s="36">
        <v>25.8</v>
      </c>
      <c r="I23" s="36">
        <f t="shared" si="0"/>
        <v>10388.396000000001</v>
      </c>
      <c r="J23" s="37">
        <v>0</v>
      </c>
      <c r="K23" s="35">
        <f t="shared" si="1"/>
        <v>0</v>
      </c>
      <c r="L23" s="37">
        <v>0</v>
      </c>
      <c r="M23" s="35">
        <f t="shared" si="2"/>
        <v>0</v>
      </c>
      <c r="N23" s="38"/>
      <c r="O23" s="39">
        <v>4</v>
      </c>
      <c r="P23" s="34" t="s">
        <v>68</v>
      </c>
    </row>
    <row r="24" spans="1:16" s="34" customFormat="1" ht="12.75" customHeight="1">
      <c r="A24" s="33" t="s">
        <v>94</v>
      </c>
      <c r="B24" s="33" t="s">
        <v>63</v>
      </c>
      <c r="C24" s="33" t="s">
        <v>64</v>
      </c>
      <c r="D24" s="34" t="s">
        <v>116</v>
      </c>
      <c r="E24" s="34" t="s">
        <v>102</v>
      </c>
      <c r="F24" s="33" t="s">
        <v>93</v>
      </c>
      <c r="G24" s="35">
        <v>402.65100000000001</v>
      </c>
      <c r="H24" s="36">
        <v>1.48</v>
      </c>
      <c r="I24" s="36">
        <f t="shared" si="0"/>
        <v>595.923</v>
      </c>
      <c r="J24" s="37">
        <v>0</v>
      </c>
      <c r="K24" s="35">
        <f t="shared" si="1"/>
        <v>0</v>
      </c>
      <c r="L24" s="37">
        <v>0</v>
      </c>
      <c r="M24" s="35">
        <f t="shared" si="2"/>
        <v>0</v>
      </c>
      <c r="N24" s="38"/>
      <c r="O24" s="39">
        <v>4</v>
      </c>
      <c r="P24" s="34" t="s">
        <v>68</v>
      </c>
    </row>
    <row r="25" spans="1:16" s="34" customFormat="1" ht="12.75" customHeight="1">
      <c r="A25" s="33" t="s">
        <v>97</v>
      </c>
      <c r="B25" s="33" t="s">
        <v>63</v>
      </c>
      <c r="C25" s="33" t="s">
        <v>64</v>
      </c>
      <c r="D25" s="34" t="s">
        <v>118</v>
      </c>
      <c r="E25" s="34" t="s">
        <v>119</v>
      </c>
      <c r="F25" s="33" t="s">
        <v>93</v>
      </c>
      <c r="G25" s="35">
        <v>167.77099999999999</v>
      </c>
      <c r="H25" s="36">
        <v>40.1</v>
      </c>
      <c r="I25" s="36">
        <f t="shared" si="0"/>
        <v>6727.6170000000002</v>
      </c>
      <c r="J25" s="37">
        <v>1.0656521E-2</v>
      </c>
      <c r="K25" s="35">
        <f t="shared" si="1"/>
        <v>1.787855184691</v>
      </c>
      <c r="L25" s="37">
        <v>0</v>
      </c>
      <c r="M25" s="35">
        <f t="shared" si="2"/>
        <v>0</v>
      </c>
      <c r="N25" s="38"/>
      <c r="O25" s="39">
        <v>4</v>
      </c>
      <c r="P25" s="34" t="s">
        <v>68</v>
      </c>
    </row>
    <row r="26" spans="1:16" s="34" customFormat="1" ht="12.75" customHeight="1">
      <c r="A26" s="33" t="s">
        <v>100</v>
      </c>
      <c r="B26" s="33" t="s">
        <v>63</v>
      </c>
      <c r="C26" s="33" t="s">
        <v>64</v>
      </c>
      <c r="D26" s="34" t="s">
        <v>130</v>
      </c>
      <c r="E26" s="34" t="s">
        <v>131</v>
      </c>
      <c r="F26" s="33" t="s">
        <v>72</v>
      </c>
      <c r="G26" s="35">
        <v>958.26</v>
      </c>
      <c r="H26" s="36">
        <v>3.56</v>
      </c>
      <c r="I26" s="36">
        <f t="shared" si="0"/>
        <v>3411.4059999999999</v>
      </c>
      <c r="J26" s="37">
        <v>2.8197E-2</v>
      </c>
      <c r="K26" s="35">
        <f t="shared" si="1"/>
        <v>27.020057219999998</v>
      </c>
      <c r="L26" s="37">
        <v>0</v>
      </c>
      <c r="M26" s="35">
        <f t="shared" si="2"/>
        <v>0</v>
      </c>
      <c r="N26" s="38"/>
      <c r="O26" s="39">
        <v>4</v>
      </c>
      <c r="P26" s="34" t="s">
        <v>68</v>
      </c>
    </row>
    <row r="27" spans="1:16" s="34" customFormat="1" ht="12.75" customHeight="1">
      <c r="A27" s="33" t="s">
        <v>103</v>
      </c>
      <c r="B27" s="33" t="s">
        <v>63</v>
      </c>
      <c r="C27" s="33" t="s">
        <v>64</v>
      </c>
      <c r="D27" s="34" t="s">
        <v>133</v>
      </c>
      <c r="E27" s="34" t="s">
        <v>134</v>
      </c>
      <c r="F27" s="33" t="s">
        <v>72</v>
      </c>
      <c r="G27" s="35">
        <v>365.4</v>
      </c>
      <c r="H27" s="36">
        <v>7.1</v>
      </c>
      <c r="I27" s="36">
        <f t="shared" si="0"/>
        <v>2594.34</v>
      </c>
      <c r="J27" s="37">
        <v>2.6164E-2</v>
      </c>
      <c r="K27" s="35">
        <f t="shared" si="1"/>
        <v>9.5603255999999988</v>
      </c>
      <c r="L27" s="37">
        <v>0</v>
      </c>
      <c r="M27" s="35">
        <f t="shared" si="2"/>
        <v>0</v>
      </c>
      <c r="N27" s="38"/>
      <c r="O27" s="39">
        <v>4</v>
      </c>
      <c r="P27" s="34" t="s">
        <v>68</v>
      </c>
    </row>
    <row r="28" spans="1:16" s="34" customFormat="1" ht="12.75" customHeight="1">
      <c r="A28" s="33" t="s">
        <v>106</v>
      </c>
      <c r="B28" s="33" t="s">
        <v>63</v>
      </c>
      <c r="C28" s="33" t="s">
        <v>64</v>
      </c>
      <c r="D28" s="34" t="s">
        <v>136</v>
      </c>
      <c r="E28" s="34" t="s">
        <v>137</v>
      </c>
      <c r="F28" s="33" t="s">
        <v>72</v>
      </c>
      <c r="G28" s="35">
        <v>958.26</v>
      </c>
      <c r="H28" s="36">
        <v>2.39</v>
      </c>
      <c r="I28" s="36">
        <f t="shared" si="0"/>
        <v>2290.241</v>
      </c>
      <c r="J28" s="37">
        <v>0</v>
      </c>
      <c r="K28" s="35">
        <f t="shared" si="1"/>
        <v>0</v>
      </c>
      <c r="L28" s="37">
        <v>0</v>
      </c>
      <c r="M28" s="35">
        <f t="shared" si="2"/>
        <v>0</v>
      </c>
      <c r="N28" s="38"/>
      <c r="O28" s="39">
        <v>4</v>
      </c>
      <c r="P28" s="34" t="s">
        <v>68</v>
      </c>
    </row>
    <row r="29" spans="1:16" s="34" customFormat="1" ht="12.75" customHeight="1">
      <c r="A29" s="33" t="s">
        <v>109</v>
      </c>
      <c r="B29" s="33" t="s">
        <v>63</v>
      </c>
      <c r="C29" s="33" t="s">
        <v>64</v>
      </c>
      <c r="D29" s="34" t="s">
        <v>139</v>
      </c>
      <c r="E29" s="34" t="s">
        <v>140</v>
      </c>
      <c r="F29" s="33" t="s">
        <v>72</v>
      </c>
      <c r="G29" s="35">
        <v>365.4</v>
      </c>
      <c r="H29" s="36">
        <v>3.5</v>
      </c>
      <c r="I29" s="36">
        <f t="shared" si="0"/>
        <v>1278.9000000000001</v>
      </c>
      <c r="J29" s="37">
        <v>0</v>
      </c>
      <c r="K29" s="35">
        <f t="shared" si="1"/>
        <v>0</v>
      </c>
      <c r="L29" s="37">
        <v>0</v>
      </c>
      <c r="M29" s="35">
        <f t="shared" si="2"/>
        <v>0</v>
      </c>
      <c r="N29" s="38"/>
      <c r="O29" s="39">
        <v>4</v>
      </c>
      <c r="P29" s="34" t="s">
        <v>68</v>
      </c>
    </row>
    <row r="30" spans="1:16" s="34" customFormat="1" ht="12.75" customHeight="1">
      <c r="A30" s="33" t="s">
        <v>112</v>
      </c>
      <c r="B30" s="33" t="s">
        <v>63</v>
      </c>
      <c r="C30" s="33" t="s">
        <v>64</v>
      </c>
      <c r="D30" s="34" t="s">
        <v>142</v>
      </c>
      <c r="E30" s="34" t="s">
        <v>427</v>
      </c>
      <c r="F30" s="33" t="s">
        <v>143</v>
      </c>
      <c r="G30" s="35">
        <v>671.08500000000004</v>
      </c>
      <c r="H30" s="36">
        <v>3.14</v>
      </c>
      <c r="I30" s="36">
        <f t="shared" si="0"/>
        <v>2107.2069999999999</v>
      </c>
      <c r="J30" s="37">
        <v>0</v>
      </c>
      <c r="K30" s="35">
        <f t="shared" si="1"/>
        <v>0</v>
      </c>
      <c r="L30" s="37">
        <v>0</v>
      </c>
      <c r="M30" s="35">
        <f t="shared" si="2"/>
        <v>0</v>
      </c>
      <c r="N30" s="38"/>
      <c r="O30" s="39">
        <v>4</v>
      </c>
      <c r="P30" s="34" t="s">
        <v>68</v>
      </c>
    </row>
    <row r="31" spans="1:16" s="34" customFormat="1" ht="12.75" customHeight="1">
      <c r="A31" s="33" t="s">
        <v>115</v>
      </c>
      <c r="B31" s="33" t="s">
        <v>63</v>
      </c>
      <c r="C31" s="33" t="s">
        <v>64</v>
      </c>
      <c r="D31" s="34" t="s">
        <v>145</v>
      </c>
      <c r="E31" s="34" t="s">
        <v>146</v>
      </c>
      <c r="F31" s="33" t="s">
        <v>93</v>
      </c>
      <c r="G31" s="35">
        <v>508.13799999999998</v>
      </c>
      <c r="H31" s="36">
        <v>5.39</v>
      </c>
      <c r="I31" s="36">
        <f t="shared" si="0"/>
        <v>2738.864</v>
      </c>
      <c r="J31" s="37">
        <v>0</v>
      </c>
      <c r="K31" s="35">
        <f t="shared" si="1"/>
        <v>0</v>
      </c>
      <c r="L31" s="37">
        <v>0</v>
      </c>
      <c r="M31" s="35">
        <f t="shared" si="2"/>
        <v>0</v>
      </c>
      <c r="N31" s="38"/>
      <c r="O31" s="39">
        <v>4</v>
      </c>
      <c r="P31" s="34" t="s">
        <v>68</v>
      </c>
    </row>
    <row r="32" spans="1:16" s="34" customFormat="1" ht="12.75" customHeight="1">
      <c r="A32" s="33" t="s">
        <v>117</v>
      </c>
      <c r="B32" s="33" t="s">
        <v>63</v>
      </c>
      <c r="C32" s="33" t="s">
        <v>64</v>
      </c>
      <c r="D32" s="34" t="s">
        <v>325</v>
      </c>
      <c r="E32" s="34" t="s">
        <v>326</v>
      </c>
      <c r="F32" s="33" t="s">
        <v>93</v>
      </c>
      <c r="G32" s="35">
        <v>508.13799999999998</v>
      </c>
      <c r="H32" s="36">
        <v>2.23</v>
      </c>
      <c r="I32" s="36">
        <f t="shared" si="0"/>
        <v>1133.1479999999999</v>
      </c>
      <c r="J32" s="37">
        <v>0</v>
      </c>
      <c r="K32" s="35">
        <f t="shared" si="1"/>
        <v>0</v>
      </c>
      <c r="L32" s="37">
        <v>0</v>
      </c>
      <c r="M32" s="35">
        <f t="shared" si="2"/>
        <v>0</v>
      </c>
      <c r="N32" s="38"/>
      <c r="O32" s="39">
        <v>4</v>
      </c>
      <c r="P32" s="34" t="s">
        <v>68</v>
      </c>
    </row>
    <row r="33" spans="1:16" s="34" customFormat="1" ht="12.75" customHeight="1">
      <c r="A33" s="33" t="s">
        <v>120</v>
      </c>
      <c r="B33" s="33" t="s">
        <v>63</v>
      </c>
      <c r="C33" s="33" t="s">
        <v>64</v>
      </c>
      <c r="D33" s="34" t="s">
        <v>327</v>
      </c>
      <c r="E33" s="34" t="s">
        <v>328</v>
      </c>
      <c r="F33" s="33" t="s">
        <v>93</v>
      </c>
      <c r="G33" s="35">
        <v>508.13799999999998</v>
      </c>
      <c r="H33" s="36">
        <v>1.92</v>
      </c>
      <c r="I33" s="36">
        <f t="shared" si="0"/>
        <v>975.625</v>
      </c>
      <c r="J33" s="37">
        <v>0</v>
      </c>
      <c r="K33" s="35">
        <f t="shared" si="1"/>
        <v>0</v>
      </c>
      <c r="L33" s="37">
        <v>0</v>
      </c>
      <c r="M33" s="35">
        <f t="shared" si="2"/>
        <v>0</v>
      </c>
      <c r="N33" s="38"/>
      <c r="O33" s="39">
        <v>4</v>
      </c>
      <c r="P33" s="34" t="s">
        <v>68</v>
      </c>
    </row>
    <row r="34" spans="1:16" s="34" customFormat="1" ht="12.75" customHeight="1">
      <c r="A34" s="33" t="s">
        <v>124</v>
      </c>
      <c r="B34" s="33" t="s">
        <v>63</v>
      </c>
      <c r="C34" s="33" t="s">
        <v>64</v>
      </c>
      <c r="D34" s="34" t="s">
        <v>345</v>
      </c>
      <c r="E34" s="34" t="s">
        <v>346</v>
      </c>
      <c r="F34" s="33" t="s">
        <v>93</v>
      </c>
      <c r="G34" s="35">
        <v>402.02300000000002</v>
      </c>
      <c r="H34" s="36">
        <v>9.85</v>
      </c>
      <c r="I34" s="36">
        <f t="shared" si="0"/>
        <v>3959.9270000000001</v>
      </c>
      <c r="J34" s="37">
        <v>0</v>
      </c>
      <c r="K34" s="35">
        <f t="shared" si="1"/>
        <v>0</v>
      </c>
      <c r="L34" s="37">
        <v>0</v>
      </c>
      <c r="M34" s="35">
        <f t="shared" si="2"/>
        <v>0</v>
      </c>
      <c r="N34" s="38"/>
      <c r="O34" s="39">
        <v>4</v>
      </c>
      <c r="P34" s="34" t="s">
        <v>68</v>
      </c>
    </row>
    <row r="35" spans="1:16" s="34" customFormat="1" ht="12.75" customHeight="1">
      <c r="A35" s="33" t="s">
        <v>129</v>
      </c>
      <c r="B35" s="33" t="s">
        <v>63</v>
      </c>
      <c r="C35" s="33" t="s">
        <v>64</v>
      </c>
      <c r="D35" s="34" t="s">
        <v>157</v>
      </c>
      <c r="E35" s="34" t="s">
        <v>158</v>
      </c>
      <c r="F35" s="33" t="s">
        <v>93</v>
      </c>
      <c r="G35" s="35">
        <v>194.96299999999999</v>
      </c>
      <c r="H35" s="36">
        <v>12.59</v>
      </c>
      <c r="I35" s="36">
        <f t="shared" si="0"/>
        <v>2454.5839999999998</v>
      </c>
      <c r="J35" s="37">
        <v>0</v>
      </c>
      <c r="K35" s="35">
        <f t="shared" si="1"/>
        <v>0</v>
      </c>
      <c r="L35" s="37">
        <v>0</v>
      </c>
      <c r="M35" s="35">
        <f t="shared" si="2"/>
        <v>0</v>
      </c>
      <c r="N35" s="38"/>
      <c r="O35" s="39">
        <v>4</v>
      </c>
      <c r="P35" s="34" t="s">
        <v>68</v>
      </c>
    </row>
    <row r="36" spans="1:16" s="34" customFormat="1" ht="12.75" customHeight="1">
      <c r="A36" s="40" t="s">
        <v>132</v>
      </c>
      <c r="B36" s="40" t="s">
        <v>125</v>
      </c>
      <c r="C36" s="40" t="s">
        <v>126</v>
      </c>
      <c r="D36" s="41" t="s">
        <v>160</v>
      </c>
      <c r="E36" s="41" t="s">
        <v>161</v>
      </c>
      <c r="F36" s="40" t="s">
        <v>162</v>
      </c>
      <c r="G36" s="42">
        <v>350.93299999999999</v>
      </c>
      <c r="H36" s="43">
        <v>14.53</v>
      </c>
      <c r="I36" s="43">
        <f t="shared" si="0"/>
        <v>5099.0559999999996</v>
      </c>
      <c r="J36" s="44">
        <v>1</v>
      </c>
      <c r="K36" s="42">
        <f t="shared" si="1"/>
        <v>350.93299999999999</v>
      </c>
      <c r="L36" s="44">
        <v>0</v>
      </c>
      <c r="M36" s="42">
        <f t="shared" si="2"/>
        <v>0</v>
      </c>
      <c r="N36" s="45"/>
      <c r="O36" s="46">
        <v>8</v>
      </c>
      <c r="P36" s="41" t="s">
        <v>68</v>
      </c>
    </row>
    <row r="37" spans="1:16" s="34" customFormat="1" ht="12.75" customHeight="1">
      <c r="A37" s="40" t="s">
        <v>135</v>
      </c>
      <c r="B37" s="40" t="s">
        <v>125</v>
      </c>
      <c r="C37" s="40" t="s">
        <v>126</v>
      </c>
      <c r="D37" s="41" t="s">
        <v>164</v>
      </c>
      <c r="E37" s="41" t="s">
        <v>165</v>
      </c>
      <c r="F37" s="40" t="s">
        <v>162</v>
      </c>
      <c r="G37" s="42">
        <v>430.33699999999999</v>
      </c>
      <c r="H37" s="43">
        <v>13.14</v>
      </c>
      <c r="I37" s="43">
        <f t="shared" si="0"/>
        <v>5654.6279999999997</v>
      </c>
      <c r="J37" s="44">
        <v>1</v>
      </c>
      <c r="K37" s="42">
        <f t="shared" si="1"/>
        <v>430.33699999999999</v>
      </c>
      <c r="L37" s="44">
        <v>0</v>
      </c>
      <c r="M37" s="42">
        <f t="shared" si="2"/>
        <v>0</v>
      </c>
      <c r="N37" s="45"/>
      <c r="O37" s="46">
        <v>8</v>
      </c>
      <c r="P37" s="41" t="s">
        <v>68</v>
      </c>
    </row>
    <row r="38" spans="1:16" s="34" customFormat="1" ht="12.75" customHeight="1">
      <c r="A38" s="33" t="s">
        <v>138</v>
      </c>
      <c r="B38" s="33" t="s">
        <v>63</v>
      </c>
      <c r="C38" s="33" t="s">
        <v>167</v>
      </c>
      <c r="D38" s="34" t="s">
        <v>168</v>
      </c>
      <c r="E38" s="34" t="s">
        <v>169</v>
      </c>
      <c r="F38" s="33" t="s">
        <v>72</v>
      </c>
      <c r="G38" s="35">
        <v>26.625</v>
      </c>
      <c r="H38" s="36">
        <v>2</v>
      </c>
      <c r="I38" s="36">
        <f t="shared" si="0"/>
        <v>53.25</v>
      </c>
      <c r="J38" s="37">
        <v>0</v>
      </c>
      <c r="K38" s="35">
        <f t="shared" si="1"/>
        <v>0</v>
      </c>
      <c r="L38" s="37">
        <v>0</v>
      </c>
      <c r="M38" s="35">
        <f t="shared" si="2"/>
        <v>0</v>
      </c>
      <c r="N38" s="38"/>
      <c r="O38" s="39">
        <v>4</v>
      </c>
      <c r="P38" s="34" t="s">
        <v>68</v>
      </c>
    </row>
    <row r="39" spans="1:16" s="34" customFormat="1" ht="12.75" customHeight="1">
      <c r="A39" s="40" t="s">
        <v>141</v>
      </c>
      <c r="B39" s="40" t="s">
        <v>125</v>
      </c>
      <c r="C39" s="40" t="s">
        <v>126</v>
      </c>
      <c r="D39" s="41" t="s">
        <v>171</v>
      </c>
      <c r="E39" s="41" t="s">
        <v>172</v>
      </c>
      <c r="F39" s="40" t="s">
        <v>173</v>
      </c>
      <c r="G39" s="42">
        <v>1</v>
      </c>
      <c r="H39" s="43">
        <v>9</v>
      </c>
      <c r="I39" s="43">
        <f t="shared" si="0"/>
        <v>9</v>
      </c>
      <c r="J39" s="44">
        <v>1E-3</v>
      </c>
      <c r="K39" s="42">
        <f t="shared" si="1"/>
        <v>1E-3</v>
      </c>
      <c r="L39" s="44">
        <v>0</v>
      </c>
      <c r="M39" s="42">
        <f t="shared" si="2"/>
        <v>0</v>
      </c>
      <c r="N39" s="45"/>
      <c r="O39" s="46">
        <v>8</v>
      </c>
      <c r="P39" s="41" t="s">
        <v>68</v>
      </c>
    </row>
    <row r="40" spans="1:16" s="27" customFormat="1" ht="12.75" customHeight="1">
      <c r="B40" s="29" t="s">
        <v>57</v>
      </c>
      <c r="D40" s="30" t="s">
        <v>68</v>
      </c>
      <c r="E40" s="30" t="s">
        <v>174</v>
      </c>
      <c r="I40" s="31">
        <f>I41</f>
        <v>1770.7919999999999</v>
      </c>
      <c r="K40" s="32">
        <f>K41</f>
        <v>1.3966365600000001</v>
      </c>
      <c r="M40" s="32">
        <f>M41</f>
        <v>0</v>
      </c>
      <c r="P40" s="30" t="s">
        <v>61</v>
      </c>
    </row>
    <row r="41" spans="1:16" s="34" customFormat="1" ht="12.75" customHeight="1">
      <c r="A41" s="33" t="s">
        <v>144</v>
      </c>
      <c r="B41" s="33" t="s">
        <v>63</v>
      </c>
      <c r="C41" s="33" t="s">
        <v>180</v>
      </c>
      <c r="D41" s="34" t="s">
        <v>181</v>
      </c>
      <c r="E41" s="34" t="s">
        <v>182</v>
      </c>
      <c r="F41" s="33" t="s">
        <v>162</v>
      </c>
      <c r="G41" s="35">
        <v>1.161</v>
      </c>
      <c r="H41" s="36">
        <v>1525.23</v>
      </c>
      <c r="I41" s="36">
        <f>ROUND(G41*H41,3)</f>
        <v>1770.7919999999999</v>
      </c>
      <c r="J41" s="37">
        <v>1.20296</v>
      </c>
      <c r="K41" s="35">
        <f>G41*J41</f>
        <v>1.3966365600000001</v>
      </c>
      <c r="L41" s="37">
        <v>0</v>
      </c>
      <c r="M41" s="35">
        <f>G41*L41</f>
        <v>0</v>
      </c>
      <c r="N41" s="38"/>
      <c r="O41" s="39">
        <v>4</v>
      </c>
      <c r="P41" s="34" t="s">
        <v>68</v>
      </c>
    </row>
    <row r="42" spans="1:16" s="27" customFormat="1" ht="12.75" customHeight="1">
      <c r="B42" s="29" t="s">
        <v>57</v>
      </c>
      <c r="D42" s="30" t="s">
        <v>73</v>
      </c>
      <c r="E42" s="30" t="s">
        <v>183</v>
      </c>
      <c r="I42" s="31">
        <f>I43</f>
        <v>843.78</v>
      </c>
      <c r="K42" s="32">
        <f>K43</f>
        <v>0</v>
      </c>
      <c r="M42" s="32">
        <f>M43</f>
        <v>0</v>
      </c>
      <c r="P42" s="30" t="s">
        <v>61</v>
      </c>
    </row>
    <row r="43" spans="1:16" s="34" customFormat="1" ht="12.75" customHeight="1">
      <c r="A43" s="33" t="s">
        <v>147</v>
      </c>
      <c r="B43" s="33" t="s">
        <v>63</v>
      </c>
      <c r="C43" s="33" t="s">
        <v>176</v>
      </c>
      <c r="D43" s="34" t="s">
        <v>185</v>
      </c>
      <c r="E43" s="34" t="s">
        <v>186</v>
      </c>
      <c r="F43" s="33" t="s">
        <v>123</v>
      </c>
      <c r="G43" s="35">
        <v>287</v>
      </c>
      <c r="H43" s="36">
        <v>2.94</v>
      </c>
      <c r="I43" s="36">
        <f>ROUND(G43*H43,3)</f>
        <v>843.78</v>
      </c>
      <c r="J43" s="37">
        <v>0</v>
      </c>
      <c r="K43" s="35">
        <f>G43*J43</f>
        <v>0</v>
      </c>
      <c r="L43" s="37">
        <v>0</v>
      </c>
      <c r="M43" s="35">
        <f>G43*L43</f>
        <v>0</v>
      </c>
      <c r="N43" s="38"/>
      <c r="O43" s="39">
        <v>4</v>
      </c>
      <c r="P43" s="34" t="s">
        <v>68</v>
      </c>
    </row>
    <row r="44" spans="1:16" s="27" customFormat="1" ht="12.75" customHeight="1">
      <c r="B44" s="29" t="s">
        <v>57</v>
      </c>
      <c r="D44" s="30" t="s">
        <v>76</v>
      </c>
      <c r="E44" s="30" t="s">
        <v>187</v>
      </c>
      <c r="I44" s="31">
        <f>SUM(I45:I47)</f>
        <v>2722.0830000000005</v>
      </c>
      <c r="K44" s="32">
        <f>SUM(K45:K47)</f>
        <v>107.10178274166401</v>
      </c>
      <c r="M44" s="32">
        <f>SUM(M45:M47)</f>
        <v>0</v>
      </c>
      <c r="P44" s="30" t="s">
        <v>61</v>
      </c>
    </row>
    <row r="45" spans="1:16" s="34" customFormat="1" ht="12.75" customHeight="1">
      <c r="A45" s="33" t="s">
        <v>150</v>
      </c>
      <c r="B45" s="33" t="s">
        <v>63</v>
      </c>
      <c r="C45" s="33" t="s">
        <v>176</v>
      </c>
      <c r="D45" s="34" t="s">
        <v>189</v>
      </c>
      <c r="E45" s="34" t="s">
        <v>190</v>
      </c>
      <c r="F45" s="33" t="s">
        <v>93</v>
      </c>
      <c r="G45" s="35">
        <v>53.813000000000002</v>
      </c>
      <c r="H45" s="36">
        <v>42.62</v>
      </c>
      <c r="I45" s="36">
        <f>ROUND(G45*H45,3)</f>
        <v>2293.5100000000002</v>
      </c>
      <c r="J45" s="37">
        <v>1.8907700000000001</v>
      </c>
      <c r="K45" s="35">
        <f>G45*J45</f>
        <v>101.74800601000001</v>
      </c>
      <c r="L45" s="37">
        <v>0</v>
      </c>
      <c r="M45" s="35">
        <f>G45*L45</f>
        <v>0</v>
      </c>
      <c r="N45" s="38"/>
      <c r="O45" s="39">
        <v>4</v>
      </c>
      <c r="P45" s="34" t="s">
        <v>68</v>
      </c>
    </row>
    <row r="46" spans="1:16" s="34" customFormat="1" ht="12.75" customHeight="1">
      <c r="A46" s="33" t="s">
        <v>153</v>
      </c>
      <c r="B46" s="33" t="s">
        <v>63</v>
      </c>
      <c r="C46" s="33" t="s">
        <v>176</v>
      </c>
      <c r="D46" s="34" t="s">
        <v>192</v>
      </c>
      <c r="E46" s="34" t="s">
        <v>193</v>
      </c>
      <c r="F46" s="33" t="s">
        <v>93</v>
      </c>
      <c r="G46" s="35">
        <v>2.16</v>
      </c>
      <c r="H46" s="36">
        <v>137.18</v>
      </c>
      <c r="I46" s="36">
        <f>ROUND(G46*H46,3)</f>
        <v>296.30900000000003</v>
      </c>
      <c r="J46" s="37">
        <v>2.3684770053999999</v>
      </c>
      <c r="K46" s="35">
        <f>G46*J46</f>
        <v>5.1159103316639998</v>
      </c>
      <c r="L46" s="37">
        <v>0</v>
      </c>
      <c r="M46" s="35">
        <f>G46*L46</f>
        <v>0</v>
      </c>
      <c r="N46" s="38"/>
      <c r="O46" s="39">
        <v>4</v>
      </c>
      <c r="P46" s="34" t="s">
        <v>68</v>
      </c>
    </row>
    <row r="47" spans="1:16" s="34" customFormat="1" ht="12.75" customHeight="1">
      <c r="A47" s="33" t="s">
        <v>156</v>
      </c>
      <c r="B47" s="33" t="s">
        <v>63</v>
      </c>
      <c r="C47" s="33" t="s">
        <v>176</v>
      </c>
      <c r="D47" s="34" t="s">
        <v>195</v>
      </c>
      <c r="E47" s="34" t="s">
        <v>196</v>
      </c>
      <c r="F47" s="33" t="s">
        <v>72</v>
      </c>
      <c r="G47" s="35">
        <v>7.2</v>
      </c>
      <c r="H47" s="36">
        <v>18.37</v>
      </c>
      <c r="I47" s="36">
        <f>ROUND(G47*H47,3)</f>
        <v>132.26400000000001</v>
      </c>
      <c r="J47" s="37">
        <v>3.3036999999999997E-2</v>
      </c>
      <c r="K47" s="35">
        <f>G47*J47</f>
        <v>0.23786639999999998</v>
      </c>
      <c r="L47" s="37">
        <v>0</v>
      </c>
      <c r="M47" s="35">
        <f>G47*L47</f>
        <v>0</v>
      </c>
      <c r="N47" s="38"/>
      <c r="O47" s="39">
        <v>4</v>
      </c>
      <c r="P47" s="34" t="s">
        <v>68</v>
      </c>
    </row>
    <row r="48" spans="1:16" s="27" customFormat="1" ht="12.75" customHeight="1">
      <c r="B48" s="29" t="s">
        <v>57</v>
      </c>
      <c r="D48" s="30" t="s">
        <v>79</v>
      </c>
      <c r="E48" s="30" t="s">
        <v>197</v>
      </c>
      <c r="I48" s="31">
        <f>SUM(I49:I53)</f>
        <v>23901.794000000002</v>
      </c>
      <c r="K48" s="32">
        <f>SUM(K49:K53)</f>
        <v>433.17428214221877</v>
      </c>
      <c r="M48" s="32">
        <f>SUM(M49:M53)</f>
        <v>0</v>
      </c>
      <c r="P48" s="30" t="s">
        <v>61</v>
      </c>
    </row>
    <row r="49" spans="1:16" s="34" customFormat="1" ht="12.75" customHeight="1">
      <c r="A49" s="33" t="s">
        <v>159</v>
      </c>
      <c r="B49" s="33" t="s">
        <v>63</v>
      </c>
      <c r="C49" s="33" t="s">
        <v>69</v>
      </c>
      <c r="D49" s="34" t="s">
        <v>347</v>
      </c>
      <c r="E49" s="34" t="s">
        <v>348</v>
      </c>
      <c r="F49" s="33" t="s">
        <v>72</v>
      </c>
      <c r="G49" s="35">
        <v>155.05000000000001</v>
      </c>
      <c r="H49" s="36">
        <v>15.55</v>
      </c>
      <c r="I49" s="36">
        <f>ROUND(G49*H49,3)</f>
        <v>2411.0279999999998</v>
      </c>
      <c r="J49" s="37">
        <v>0.71643999999999997</v>
      </c>
      <c r="K49" s="35">
        <f>G49*J49</f>
        <v>111.084022</v>
      </c>
      <c r="L49" s="37">
        <v>0</v>
      </c>
      <c r="M49" s="35">
        <f>G49*L49</f>
        <v>0</v>
      </c>
      <c r="N49" s="38"/>
      <c r="O49" s="39">
        <v>4</v>
      </c>
      <c r="P49" s="34" t="s">
        <v>68</v>
      </c>
    </row>
    <row r="50" spans="1:16" s="34" customFormat="1" ht="12.75" customHeight="1">
      <c r="A50" s="33" t="s">
        <v>163</v>
      </c>
      <c r="B50" s="33" t="s">
        <v>63</v>
      </c>
      <c r="C50" s="33" t="s">
        <v>69</v>
      </c>
      <c r="D50" s="34" t="s">
        <v>202</v>
      </c>
      <c r="E50" s="34" t="s">
        <v>203</v>
      </c>
      <c r="F50" s="33" t="s">
        <v>72</v>
      </c>
      <c r="G50" s="35">
        <v>219.375</v>
      </c>
      <c r="H50" s="36">
        <v>11.5</v>
      </c>
      <c r="I50" s="36">
        <f>ROUND(G50*H50,3)</f>
        <v>2522.8130000000001</v>
      </c>
      <c r="J50" s="37">
        <v>0.37080000000000002</v>
      </c>
      <c r="K50" s="35">
        <f>G50*J50</f>
        <v>81.344250000000002</v>
      </c>
      <c r="L50" s="37">
        <v>0</v>
      </c>
      <c r="M50" s="35">
        <f>G50*L50</f>
        <v>0</v>
      </c>
      <c r="N50" s="38"/>
      <c r="O50" s="39">
        <v>4</v>
      </c>
      <c r="P50" s="34" t="s">
        <v>68</v>
      </c>
    </row>
    <row r="51" spans="1:16" s="34" customFormat="1" ht="12.75" customHeight="1">
      <c r="A51" s="33" t="s">
        <v>166</v>
      </c>
      <c r="B51" s="33" t="s">
        <v>63</v>
      </c>
      <c r="C51" s="33" t="s">
        <v>69</v>
      </c>
      <c r="D51" s="34" t="s">
        <v>208</v>
      </c>
      <c r="E51" s="34" t="s">
        <v>209</v>
      </c>
      <c r="F51" s="33" t="s">
        <v>72</v>
      </c>
      <c r="G51" s="35">
        <v>324.67500000000001</v>
      </c>
      <c r="H51" s="36">
        <v>32.82</v>
      </c>
      <c r="I51" s="36">
        <f>ROUND(G51*H51,3)</f>
        <v>10655.834000000001</v>
      </c>
      <c r="J51" s="37">
        <v>0.58306196624999995</v>
      </c>
      <c r="K51" s="35">
        <f>G51*J51</f>
        <v>189.30564389221874</v>
      </c>
      <c r="L51" s="37">
        <v>0</v>
      </c>
      <c r="M51" s="35">
        <f>G51*L51</f>
        <v>0</v>
      </c>
      <c r="N51" s="38"/>
      <c r="O51" s="39">
        <v>4</v>
      </c>
      <c r="P51" s="34" t="s">
        <v>68</v>
      </c>
    </row>
    <row r="52" spans="1:16" s="34" customFormat="1" ht="12.75" customHeight="1">
      <c r="A52" s="33" t="s">
        <v>170</v>
      </c>
      <c r="B52" s="33" t="s">
        <v>63</v>
      </c>
      <c r="C52" s="33" t="s">
        <v>69</v>
      </c>
      <c r="D52" s="34" t="s">
        <v>211</v>
      </c>
      <c r="E52" s="34" t="s">
        <v>212</v>
      </c>
      <c r="F52" s="33" t="s">
        <v>72</v>
      </c>
      <c r="G52" s="35">
        <v>394.875</v>
      </c>
      <c r="H52" s="36">
        <v>1.25</v>
      </c>
      <c r="I52" s="36">
        <f>ROUND(G52*H52,3)</f>
        <v>493.59399999999999</v>
      </c>
      <c r="J52" s="37">
        <v>6.0999999999999997E-4</v>
      </c>
      <c r="K52" s="35">
        <f>G52*J52</f>
        <v>0.24087375</v>
      </c>
      <c r="L52" s="37">
        <v>0</v>
      </c>
      <c r="M52" s="35">
        <f>G52*L52</f>
        <v>0</v>
      </c>
      <c r="N52" s="38"/>
      <c r="O52" s="39">
        <v>4</v>
      </c>
      <c r="P52" s="34" t="s">
        <v>68</v>
      </c>
    </row>
    <row r="53" spans="1:16" s="34" customFormat="1" ht="12.75" customHeight="1">
      <c r="A53" s="33" t="s">
        <v>175</v>
      </c>
      <c r="B53" s="33" t="s">
        <v>63</v>
      </c>
      <c r="C53" s="33" t="s">
        <v>69</v>
      </c>
      <c r="D53" s="34" t="s">
        <v>214</v>
      </c>
      <c r="E53" s="34" t="s">
        <v>215</v>
      </c>
      <c r="F53" s="33" t="s">
        <v>72</v>
      </c>
      <c r="G53" s="35">
        <v>394.875</v>
      </c>
      <c r="H53" s="36">
        <v>19.8</v>
      </c>
      <c r="I53" s="36">
        <f>ROUND(G53*H53,3)</f>
        <v>7818.5249999999996</v>
      </c>
      <c r="J53" s="37">
        <v>0.12966</v>
      </c>
      <c r="K53" s="35">
        <f>G53*J53</f>
        <v>51.199492499999998</v>
      </c>
      <c r="L53" s="37">
        <v>0</v>
      </c>
      <c r="M53" s="35">
        <f>G53*L53</f>
        <v>0</v>
      </c>
      <c r="N53" s="38"/>
      <c r="O53" s="39">
        <v>4</v>
      </c>
      <c r="P53" s="34" t="s">
        <v>68</v>
      </c>
    </row>
    <row r="54" spans="1:16" s="27" customFormat="1" ht="12.75" customHeight="1">
      <c r="B54" s="29" t="s">
        <v>57</v>
      </c>
      <c r="D54" s="30" t="s">
        <v>90</v>
      </c>
      <c r="E54" s="30" t="s">
        <v>216</v>
      </c>
      <c r="I54" s="31">
        <f>SUM(I55:I65)</f>
        <v>27786.2</v>
      </c>
      <c r="K54" s="32">
        <f>SUM(K55:K65)</f>
        <v>30.620722879563001</v>
      </c>
      <c r="M54" s="32">
        <f>SUM(M55:M65)</f>
        <v>0</v>
      </c>
      <c r="P54" s="30" t="s">
        <v>61</v>
      </c>
    </row>
    <row r="55" spans="1:16" s="34" customFormat="1" ht="12.75" customHeight="1">
      <c r="A55" s="33" t="s">
        <v>179</v>
      </c>
      <c r="B55" s="33" t="s">
        <v>63</v>
      </c>
      <c r="C55" s="33" t="s">
        <v>176</v>
      </c>
      <c r="D55" s="34" t="s">
        <v>331</v>
      </c>
      <c r="E55" s="34" t="s">
        <v>332</v>
      </c>
      <c r="F55" s="33" t="s">
        <v>123</v>
      </c>
      <c r="G55" s="35">
        <v>287</v>
      </c>
      <c r="H55" s="36">
        <v>3</v>
      </c>
      <c r="I55" s="36">
        <f t="shared" ref="I55:I65" si="3">ROUND(G55*H55,3)</f>
        <v>861</v>
      </c>
      <c r="J55" s="37">
        <v>1.1060000000000001E-5</v>
      </c>
      <c r="K55" s="35">
        <f t="shared" ref="K55:K65" si="4">G55*J55</f>
        <v>3.1742200000000002E-3</v>
      </c>
      <c r="L55" s="37">
        <v>0</v>
      </c>
      <c r="M55" s="35">
        <f t="shared" ref="M55:M65" si="5">G55*L55</f>
        <v>0</v>
      </c>
      <c r="N55" s="38"/>
      <c r="O55" s="39">
        <v>4</v>
      </c>
      <c r="P55" s="34" t="s">
        <v>68</v>
      </c>
    </row>
    <row r="56" spans="1:16" s="34" customFormat="1" ht="12.75" customHeight="1">
      <c r="A56" s="40" t="s">
        <v>184</v>
      </c>
      <c r="B56" s="40" t="s">
        <v>125</v>
      </c>
      <c r="C56" s="40" t="s">
        <v>126</v>
      </c>
      <c r="D56" s="41" t="s">
        <v>333</v>
      </c>
      <c r="E56" s="41" t="s">
        <v>498</v>
      </c>
      <c r="F56" s="40" t="s">
        <v>123</v>
      </c>
      <c r="G56" s="42">
        <v>49</v>
      </c>
      <c r="H56" s="43">
        <v>280.5</v>
      </c>
      <c r="I56" s="43">
        <f t="shared" si="3"/>
        <v>13744.5</v>
      </c>
      <c r="J56" s="44">
        <v>1.388E-2</v>
      </c>
      <c r="K56" s="42">
        <f t="shared" si="4"/>
        <v>0.68011999999999995</v>
      </c>
      <c r="L56" s="44">
        <v>0</v>
      </c>
      <c r="M56" s="42">
        <f t="shared" si="5"/>
        <v>0</v>
      </c>
      <c r="N56" s="45"/>
      <c r="O56" s="46">
        <v>8</v>
      </c>
      <c r="P56" s="41" t="s">
        <v>68</v>
      </c>
    </row>
    <row r="57" spans="1:16" s="34" customFormat="1" ht="12.75" customHeight="1">
      <c r="A57" s="33" t="s">
        <v>188</v>
      </c>
      <c r="B57" s="33" t="s">
        <v>63</v>
      </c>
      <c r="C57" s="33" t="s">
        <v>176</v>
      </c>
      <c r="D57" s="34" t="s">
        <v>334</v>
      </c>
      <c r="E57" s="34" t="s">
        <v>335</v>
      </c>
      <c r="F57" s="33" t="s">
        <v>225</v>
      </c>
      <c r="G57" s="35">
        <v>20</v>
      </c>
      <c r="H57" s="36">
        <v>5.5</v>
      </c>
      <c r="I57" s="36">
        <f t="shared" si="3"/>
        <v>110</v>
      </c>
      <c r="J57" s="37">
        <v>6.6000000000000005E-5</v>
      </c>
      <c r="K57" s="35">
        <f t="shared" si="4"/>
        <v>1.32E-3</v>
      </c>
      <c r="L57" s="37">
        <v>0</v>
      </c>
      <c r="M57" s="35">
        <f t="shared" si="5"/>
        <v>0</v>
      </c>
      <c r="N57" s="38"/>
      <c r="O57" s="39">
        <v>4</v>
      </c>
      <c r="P57" s="34" t="s">
        <v>68</v>
      </c>
    </row>
    <row r="58" spans="1:16" s="34" customFormat="1" ht="12.75" customHeight="1">
      <c r="A58" s="40" t="s">
        <v>191</v>
      </c>
      <c r="B58" s="40" t="s">
        <v>125</v>
      </c>
      <c r="C58" s="40" t="s">
        <v>126</v>
      </c>
      <c r="D58" s="41" t="s">
        <v>336</v>
      </c>
      <c r="E58" s="41" t="s">
        <v>337</v>
      </c>
      <c r="F58" s="40" t="s">
        <v>225</v>
      </c>
      <c r="G58" s="42">
        <v>20</v>
      </c>
      <c r="H58" s="43">
        <v>52.3</v>
      </c>
      <c r="I58" s="43">
        <f t="shared" si="3"/>
        <v>1046</v>
      </c>
      <c r="J58" s="44">
        <v>0</v>
      </c>
      <c r="K58" s="42">
        <f t="shared" si="4"/>
        <v>0</v>
      </c>
      <c r="L58" s="44">
        <v>0</v>
      </c>
      <c r="M58" s="42">
        <f t="shared" si="5"/>
        <v>0</v>
      </c>
      <c r="N58" s="45"/>
      <c r="O58" s="46">
        <v>8</v>
      </c>
      <c r="P58" s="41" t="s">
        <v>68</v>
      </c>
    </row>
    <row r="59" spans="1:16" s="34" customFormat="1" ht="12.75" customHeight="1">
      <c r="A59" s="33" t="s">
        <v>194</v>
      </c>
      <c r="B59" s="33" t="s">
        <v>63</v>
      </c>
      <c r="C59" s="33" t="s">
        <v>176</v>
      </c>
      <c r="D59" s="34" t="s">
        <v>338</v>
      </c>
      <c r="E59" s="34" t="s">
        <v>339</v>
      </c>
      <c r="F59" s="33" t="s">
        <v>123</v>
      </c>
      <c r="G59" s="35">
        <v>287</v>
      </c>
      <c r="H59" s="36">
        <v>4.5</v>
      </c>
      <c r="I59" s="36">
        <f t="shared" si="3"/>
        <v>1291.5</v>
      </c>
      <c r="J59" s="37">
        <v>0</v>
      </c>
      <c r="K59" s="35">
        <f t="shared" si="4"/>
        <v>0</v>
      </c>
      <c r="L59" s="37">
        <v>0</v>
      </c>
      <c r="M59" s="35">
        <f t="shared" si="5"/>
        <v>0</v>
      </c>
      <c r="N59" s="38"/>
      <c r="O59" s="39">
        <v>4</v>
      </c>
      <c r="P59" s="34" t="s">
        <v>68</v>
      </c>
    </row>
    <row r="60" spans="1:16" s="34" customFormat="1" ht="12.75" customHeight="1">
      <c r="A60" s="33" t="s">
        <v>198</v>
      </c>
      <c r="B60" s="33" t="s">
        <v>63</v>
      </c>
      <c r="C60" s="33" t="s">
        <v>176</v>
      </c>
      <c r="D60" s="34" t="s">
        <v>236</v>
      </c>
      <c r="E60" s="34" t="s">
        <v>340</v>
      </c>
      <c r="F60" s="33" t="s">
        <v>225</v>
      </c>
      <c r="G60" s="35">
        <v>8</v>
      </c>
      <c r="H60" s="36">
        <v>760</v>
      </c>
      <c r="I60" s="36">
        <f t="shared" si="3"/>
        <v>6080</v>
      </c>
      <c r="J60" s="37">
        <v>2.7582200000000001</v>
      </c>
      <c r="K60" s="35">
        <f t="shared" si="4"/>
        <v>22.065760000000001</v>
      </c>
      <c r="L60" s="37">
        <v>0</v>
      </c>
      <c r="M60" s="35">
        <f t="shared" si="5"/>
        <v>0</v>
      </c>
      <c r="N60" s="38"/>
      <c r="O60" s="39">
        <v>4</v>
      </c>
      <c r="P60" s="34" t="s">
        <v>68</v>
      </c>
    </row>
    <row r="61" spans="1:16" s="34" customFormat="1" ht="12.75" customHeight="1">
      <c r="A61" s="33" t="s">
        <v>201</v>
      </c>
      <c r="B61" s="33" t="s">
        <v>63</v>
      </c>
      <c r="C61" s="33" t="s">
        <v>176</v>
      </c>
      <c r="D61" s="34" t="s">
        <v>239</v>
      </c>
      <c r="E61" s="34" t="s">
        <v>365</v>
      </c>
      <c r="F61" s="33" t="s">
        <v>225</v>
      </c>
      <c r="G61" s="35">
        <v>1</v>
      </c>
      <c r="H61" s="36">
        <v>895</v>
      </c>
      <c r="I61" s="36">
        <f t="shared" si="3"/>
        <v>895</v>
      </c>
      <c r="J61" s="37">
        <v>3.2915856595630002</v>
      </c>
      <c r="K61" s="35">
        <f t="shared" si="4"/>
        <v>3.2915856595630002</v>
      </c>
      <c r="L61" s="37">
        <v>0</v>
      </c>
      <c r="M61" s="35">
        <f t="shared" si="5"/>
        <v>0</v>
      </c>
      <c r="N61" s="38"/>
      <c r="O61" s="39">
        <v>4</v>
      </c>
      <c r="P61" s="34" t="s">
        <v>68</v>
      </c>
    </row>
    <row r="62" spans="1:16" s="34" customFormat="1" ht="12.75" customHeight="1">
      <c r="A62" s="33" t="s">
        <v>204</v>
      </c>
      <c r="B62" s="33" t="s">
        <v>63</v>
      </c>
      <c r="C62" s="33" t="s">
        <v>176</v>
      </c>
      <c r="D62" s="34" t="s">
        <v>242</v>
      </c>
      <c r="E62" s="34" t="s">
        <v>349</v>
      </c>
      <c r="F62" s="33" t="s">
        <v>225</v>
      </c>
      <c r="G62" s="35">
        <v>1</v>
      </c>
      <c r="H62" s="36">
        <v>860</v>
      </c>
      <c r="I62" s="36">
        <f t="shared" si="3"/>
        <v>860</v>
      </c>
      <c r="J62" s="37">
        <v>3.58656</v>
      </c>
      <c r="K62" s="35">
        <f t="shared" si="4"/>
        <v>3.58656</v>
      </c>
      <c r="L62" s="37">
        <v>0</v>
      </c>
      <c r="M62" s="35">
        <f t="shared" si="5"/>
        <v>0</v>
      </c>
      <c r="N62" s="38"/>
      <c r="O62" s="39">
        <v>4</v>
      </c>
      <c r="P62" s="34" t="s">
        <v>68</v>
      </c>
    </row>
    <row r="63" spans="1:16" s="34" customFormat="1" ht="12.75" customHeight="1">
      <c r="A63" s="33" t="s">
        <v>207</v>
      </c>
      <c r="B63" s="33" t="s">
        <v>63</v>
      </c>
      <c r="C63" s="33" t="s">
        <v>176</v>
      </c>
      <c r="D63" s="34" t="s">
        <v>254</v>
      </c>
      <c r="E63" s="34" t="s">
        <v>255</v>
      </c>
      <c r="F63" s="33" t="s">
        <v>225</v>
      </c>
      <c r="G63" s="35">
        <v>10</v>
      </c>
      <c r="H63" s="36">
        <v>27.7</v>
      </c>
      <c r="I63" s="36">
        <f t="shared" si="3"/>
        <v>277</v>
      </c>
      <c r="J63" s="37">
        <v>7.0203000000000002E-3</v>
      </c>
      <c r="K63" s="35">
        <f t="shared" si="4"/>
        <v>7.0203000000000002E-2</v>
      </c>
      <c r="L63" s="37">
        <v>0</v>
      </c>
      <c r="M63" s="35">
        <f t="shared" si="5"/>
        <v>0</v>
      </c>
      <c r="N63" s="38"/>
      <c r="O63" s="39">
        <v>4</v>
      </c>
      <c r="P63" s="34" t="s">
        <v>68</v>
      </c>
    </row>
    <row r="64" spans="1:16" s="34" customFormat="1" ht="12.75" customHeight="1">
      <c r="A64" s="40" t="s">
        <v>210</v>
      </c>
      <c r="B64" s="40" t="s">
        <v>125</v>
      </c>
      <c r="C64" s="40" t="s">
        <v>126</v>
      </c>
      <c r="D64" s="41" t="s">
        <v>257</v>
      </c>
      <c r="E64" s="41" t="s">
        <v>258</v>
      </c>
      <c r="F64" s="40" t="s">
        <v>225</v>
      </c>
      <c r="G64" s="42">
        <v>3</v>
      </c>
      <c r="H64" s="43">
        <v>259.60000000000002</v>
      </c>
      <c r="I64" s="43">
        <f t="shared" si="3"/>
        <v>778.8</v>
      </c>
      <c r="J64" s="44">
        <v>0.06</v>
      </c>
      <c r="K64" s="42">
        <f t="shared" si="4"/>
        <v>0.18</v>
      </c>
      <c r="L64" s="44">
        <v>0</v>
      </c>
      <c r="M64" s="42">
        <f t="shared" si="5"/>
        <v>0</v>
      </c>
      <c r="N64" s="45"/>
      <c r="O64" s="46">
        <v>8</v>
      </c>
      <c r="P64" s="41" t="s">
        <v>68</v>
      </c>
    </row>
    <row r="65" spans="1:16" s="34" customFormat="1" ht="12.75" customHeight="1">
      <c r="A65" s="40" t="s">
        <v>213</v>
      </c>
      <c r="B65" s="40" t="s">
        <v>125</v>
      </c>
      <c r="C65" s="40" t="s">
        <v>126</v>
      </c>
      <c r="D65" s="41" t="s">
        <v>260</v>
      </c>
      <c r="E65" s="41" t="s">
        <v>261</v>
      </c>
      <c r="F65" s="40" t="s">
        <v>225</v>
      </c>
      <c r="G65" s="42">
        <v>7</v>
      </c>
      <c r="H65" s="43">
        <v>263.2</v>
      </c>
      <c r="I65" s="43">
        <f t="shared" si="3"/>
        <v>1842.4</v>
      </c>
      <c r="J65" s="44">
        <v>0.106</v>
      </c>
      <c r="K65" s="42">
        <f t="shared" si="4"/>
        <v>0.74199999999999999</v>
      </c>
      <c r="L65" s="44">
        <v>0</v>
      </c>
      <c r="M65" s="42">
        <f t="shared" si="5"/>
        <v>0</v>
      </c>
      <c r="N65" s="45"/>
      <c r="O65" s="46">
        <v>8</v>
      </c>
      <c r="P65" s="41" t="s">
        <v>68</v>
      </c>
    </row>
    <row r="66" spans="1:16" s="27" customFormat="1" ht="12.75" customHeight="1">
      <c r="B66" s="29" t="s">
        <v>57</v>
      </c>
      <c r="D66" s="30" t="s">
        <v>94</v>
      </c>
      <c r="E66" s="30" t="s">
        <v>277</v>
      </c>
      <c r="I66" s="31">
        <f>SUM(I67:I71)</f>
        <v>9223.1299999999992</v>
      </c>
      <c r="K66" s="32">
        <f>SUM(K67:K71)</f>
        <v>1.19112</v>
      </c>
      <c r="M66" s="32">
        <f>SUM(M67:M71)</f>
        <v>0</v>
      </c>
      <c r="P66" s="30" t="s">
        <v>61</v>
      </c>
    </row>
    <row r="67" spans="1:16" s="34" customFormat="1" ht="12.75" customHeight="1">
      <c r="A67" s="33" t="s">
        <v>217</v>
      </c>
      <c r="B67" s="33" t="s">
        <v>63</v>
      </c>
      <c r="C67" s="33" t="s">
        <v>69</v>
      </c>
      <c r="D67" s="34" t="s">
        <v>279</v>
      </c>
      <c r="E67" s="34" t="s">
        <v>280</v>
      </c>
      <c r="F67" s="33" t="s">
        <v>123</v>
      </c>
      <c r="G67" s="35">
        <v>354.5</v>
      </c>
      <c r="H67" s="36">
        <v>5.6</v>
      </c>
      <c r="I67" s="36">
        <f>ROUND(G67*H67,3)</f>
        <v>1985.2</v>
      </c>
      <c r="J67" s="37">
        <v>3.3600000000000001E-3</v>
      </c>
      <c r="K67" s="35">
        <f>G67*J67</f>
        <v>1.19112</v>
      </c>
      <c r="L67" s="37">
        <v>0</v>
      </c>
      <c r="M67" s="35">
        <f>G67*L67</f>
        <v>0</v>
      </c>
      <c r="N67" s="38"/>
      <c r="O67" s="39">
        <v>4</v>
      </c>
      <c r="P67" s="34" t="s">
        <v>68</v>
      </c>
    </row>
    <row r="68" spans="1:16" s="34" customFormat="1" ht="12.75" customHeight="1">
      <c r="A68" s="33" t="s">
        <v>220</v>
      </c>
      <c r="B68" s="33" t="s">
        <v>63</v>
      </c>
      <c r="C68" s="33" t="s">
        <v>69</v>
      </c>
      <c r="D68" s="34" t="s">
        <v>285</v>
      </c>
      <c r="E68" s="34" t="s">
        <v>286</v>
      </c>
      <c r="F68" s="33" t="s">
        <v>162</v>
      </c>
      <c r="G68" s="35">
        <v>348.48</v>
      </c>
      <c r="H68" s="36">
        <v>2.1</v>
      </c>
      <c r="I68" s="36">
        <f>ROUND(G68*H68,3)</f>
        <v>731.80799999999999</v>
      </c>
      <c r="J68" s="37">
        <v>0</v>
      </c>
      <c r="K68" s="35">
        <f>G68*J68</f>
        <v>0</v>
      </c>
      <c r="L68" s="37">
        <v>0</v>
      </c>
      <c r="M68" s="35">
        <f>G68*L68</f>
        <v>0</v>
      </c>
      <c r="N68" s="38"/>
      <c r="O68" s="39">
        <v>4</v>
      </c>
      <c r="P68" s="34" t="s">
        <v>68</v>
      </c>
    </row>
    <row r="69" spans="1:16" s="34" customFormat="1" ht="12.75" customHeight="1">
      <c r="A69" s="33" t="s">
        <v>222</v>
      </c>
      <c r="B69" s="33" t="s">
        <v>63</v>
      </c>
      <c r="C69" s="33" t="s">
        <v>69</v>
      </c>
      <c r="D69" s="34" t="s">
        <v>288</v>
      </c>
      <c r="E69" s="34" t="s">
        <v>289</v>
      </c>
      <c r="F69" s="33" t="s">
        <v>162</v>
      </c>
      <c r="G69" s="35">
        <v>1742.4</v>
      </c>
      <c r="H69" s="36">
        <v>0.42</v>
      </c>
      <c r="I69" s="36">
        <f>ROUND(G69*H69,3)</f>
        <v>731.80799999999999</v>
      </c>
      <c r="J69" s="37">
        <v>0</v>
      </c>
      <c r="K69" s="35">
        <f>G69*J69</f>
        <v>0</v>
      </c>
      <c r="L69" s="37">
        <v>0</v>
      </c>
      <c r="M69" s="35">
        <f>G69*L69</f>
        <v>0</v>
      </c>
      <c r="N69" s="38"/>
      <c r="O69" s="39">
        <v>4</v>
      </c>
      <c r="P69" s="34" t="s">
        <v>68</v>
      </c>
    </row>
    <row r="70" spans="1:16" s="34" customFormat="1" ht="12.75" customHeight="1">
      <c r="A70" s="33" t="s">
        <v>226</v>
      </c>
      <c r="B70" s="33" t="s">
        <v>63</v>
      </c>
      <c r="C70" s="33" t="s">
        <v>69</v>
      </c>
      <c r="D70" s="34" t="s">
        <v>291</v>
      </c>
      <c r="E70" s="34" t="s">
        <v>292</v>
      </c>
      <c r="F70" s="33" t="s">
        <v>162</v>
      </c>
      <c r="G70" s="35">
        <v>348.48</v>
      </c>
      <c r="H70" s="36">
        <v>5.17</v>
      </c>
      <c r="I70" s="36">
        <f>ROUND(G70*H70,3)</f>
        <v>1801.6420000000001</v>
      </c>
      <c r="J70" s="37">
        <v>0</v>
      </c>
      <c r="K70" s="35">
        <f>G70*J70</f>
        <v>0</v>
      </c>
      <c r="L70" s="37">
        <v>0</v>
      </c>
      <c r="M70" s="35">
        <f>G70*L70</f>
        <v>0</v>
      </c>
      <c r="N70" s="38"/>
      <c r="O70" s="39">
        <v>4</v>
      </c>
      <c r="P70" s="34" t="s">
        <v>68</v>
      </c>
    </row>
    <row r="71" spans="1:16" s="34" customFormat="1" ht="12.75" customHeight="1">
      <c r="A71" s="33" t="s">
        <v>229</v>
      </c>
      <c r="B71" s="33" t="s">
        <v>63</v>
      </c>
      <c r="C71" s="33" t="s">
        <v>69</v>
      </c>
      <c r="D71" s="34" t="s">
        <v>294</v>
      </c>
      <c r="E71" s="34" t="s">
        <v>295</v>
      </c>
      <c r="F71" s="33" t="s">
        <v>162</v>
      </c>
      <c r="G71" s="35">
        <v>348.48</v>
      </c>
      <c r="H71" s="36">
        <v>11.4</v>
      </c>
      <c r="I71" s="36">
        <f>ROUND(G71*H71,3)</f>
        <v>3972.672</v>
      </c>
      <c r="J71" s="37">
        <v>0</v>
      </c>
      <c r="K71" s="35">
        <f>G71*J71</f>
        <v>0</v>
      </c>
      <c r="L71" s="37">
        <v>0</v>
      </c>
      <c r="M71" s="35">
        <f>G71*L71</f>
        <v>0</v>
      </c>
      <c r="N71" s="38"/>
      <c r="O71" s="39">
        <v>4</v>
      </c>
      <c r="P71" s="34" t="s">
        <v>68</v>
      </c>
    </row>
    <row r="72" spans="1:16" s="27" customFormat="1" ht="12.75" customHeight="1">
      <c r="B72" s="29" t="s">
        <v>57</v>
      </c>
      <c r="D72" s="30" t="s">
        <v>296</v>
      </c>
      <c r="E72" s="30" t="s">
        <v>297</v>
      </c>
      <c r="I72" s="31">
        <f>SUM(I73:I74)</f>
        <v>29646.145</v>
      </c>
      <c r="K72" s="32">
        <f>SUM(K73:K74)</f>
        <v>0</v>
      </c>
      <c r="M72" s="32">
        <f>SUM(M73:M74)</f>
        <v>0</v>
      </c>
      <c r="P72" s="30" t="s">
        <v>61</v>
      </c>
    </row>
    <row r="73" spans="1:16" s="34" customFormat="1" ht="12.75" customHeight="1">
      <c r="A73" s="33" t="s">
        <v>232</v>
      </c>
      <c r="B73" s="33" t="s">
        <v>63</v>
      </c>
      <c r="C73" s="33" t="s">
        <v>69</v>
      </c>
      <c r="D73" s="34" t="s">
        <v>299</v>
      </c>
      <c r="E73" s="34" t="s">
        <v>300</v>
      </c>
      <c r="F73" s="33" t="s">
        <v>162</v>
      </c>
      <c r="G73" s="35">
        <v>1396.4269999999999</v>
      </c>
      <c r="H73" s="36">
        <v>2.5299999999999998</v>
      </c>
      <c r="I73" s="36">
        <f>ROUND(G73*H73,3)</f>
        <v>3532.96</v>
      </c>
      <c r="J73" s="37">
        <v>0</v>
      </c>
      <c r="K73" s="35">
        <f>G73*J73</f>
        <v>0</v>
      </c>
      <c r="L73" s="37">
        <v>0</v>
      </c>
      <c r="M73" s="35">
        <f>G73*L73</f>
        <v>0</v>
      </c>
      <c r="N73" s="38"/>
      <c r="O73" s="39">
        <v>4</v>
      </c>
      <c r="P73" s="34" t="s">
        <v>68</v>
      </c>
    </row>
    <row r="74" spans="1:16" s="34" customFormat="1" ht="12.75" customHeight="1">
      <c r="A74" s="33" t="s">
        <v>235</v>
      </c>
      <c r="B74" s="33" t="s">
        <v>63</v>
      </c>
      <c r="C74" s="33" t="s">
        <v>176</v>
      </c>
      <c r="D74" s="34" t="s">
        <v>302</v>
      </c>
      <c r="E74" s="34" t="s">
        <v>303</v>
      </c>
      <c r="F74" s="33" t="s">
        <v>162</v>
      </c>
      <c r="G74" s="35">
        <v>1396.4269999999999</v>
      </c>
      <c r="H74" s="36">
        <v>18.7</v>
      </c>
      <c r="I74" s="36">
        <f>ROUND(G74*H74,3)</f>
        <v>26113.185000000001</v>
      </c>
      <c r="J74" s="37">
        <v>0</v>
      </c>
      <c r="K74" s="35">
        <f>G74*J74</f>
        <v>0</v>
      </c>
      <c r="L74" s="37">
        <v>0</v>
      </c>
      <c r="M74" s="35">
        <f>G74*L74</f>
        <v>0</v>
      </c>
      <c r="N74" s="38"/>
      <c r="O74" s="39">
        <v>4</v>
      </c>
      <c r="P74" s="34" t="s">
        <v>68</v>
      </c>
    </row>
    <row r="75" spans="1:16" s="50" customFormat="1" ht="12.75" customHeight="1">
      <c r="E75" s="51" t="s">
        <v>314</v>
      </c>
      <c r="I75" s="52">
        <f>I14</f>
        <v>157501.20300000001</v>
      </c>
      <c r="K75" s="53">
        <f>K14</f>
        <v>1393.1237823281367</v>
      </c>
      <c r="M75" s="53">
        <f>M14</f>
        <v>348.47987500000005</v>
      </c>
    </row>
  </sheetData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2</vt:i4>
      </vt:variant>
    </vt:vector>
  </HeadingPairs>
  <TitlesOfParts>
    <vt:vector size="24" baseType="lpstr">
      <vt:lpstr>Rekapitulácia</vt:lpstr>
      <vt:lpstr>Krycí list rozpočtu</vt:lpstr>
      <vt:lpstr>Stoka ´´Q´´</vt:lpstr>
      <vt:lpstr>Stoka ´´Q1´´</vt:lpstr>
      <vt:lpstr>Stoka ´´Q2´´</vt:lpstr>
      <vt:lpstr>Stoka ´´Q3´´</vt:lpstr>
      <vt:lpstr>Stoka ´´U´´</vt:lpstr>
      <vt:lpstr>Stoka ´´U1´´</vt:lpstr>
      <vt:lpstr>Stoka ´´U2´´</vt:lpstr>
      <vt:lpstr>Stoka ´´U3´´</vt:lpstr>
      <vt:lpstr>Stoka ´´V´´</vt:lpstr>
      <vt:lpstr>Stoka ´´V1´´</vt:lpstr>
      <vt:lpstr>Stoka ´´Z´´</vt:lpstr>
      <vt:lpstr>Stoka ´´Z1´´</vt:lpstr>
      <vt:lpstr>Stoka ´´Z2´´</vt:lpstr>
      <vt:lpstr>Stoka ´´X´´</vt:lpstr>
      <vt:lpstr>Stoka ´´X1´´</vt:lpstr>
      <vt:lpstr>Stoka ´´X2´´</vt:lpstr>
      <vt:lpstr>Kanalizačné odbočenia</vt:lpstr>
      <vt:lpstr>Premostenie - MGZS</vt:lpstr>
      <vt:lpstr>Dočasné dopravné značenie -MGZS</vt:lpstr>
      <vt:lpstr>027 OBJEKTY NA MLYNSKOM NAHONE</vt:lpstr>
      <vt:lpstr>'027 OBJEKTY NA MLYNSKOM NAHONE'!Názvy_tlače</vt:lpstr>
      <vt:lpstr>'027 OBJEKTY NA MLYNSKOM NAHONE'!Oblasť_tlače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Jakubovic</dc:creator>
  <cp:lastModifiedBy>Administrator</cp:lastModifiedBy>
  <cp:lastPrinted>2019-12-19T12:33:41Z</cp:lastPrinted>
  <dcterms:created xsi:type="dcterms:W3CDTF">2013-11-13T13:57:43Z</dcterms:created>
  <dcterms:modified xsi:type="dcterms:W3CDTF">2019-12-19T14:31:38Z</dcterms:modified>
</cp:coreProperties>
</file>